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embeddings/oleObject3.bin" ContentType="application/vnd.openxmlformats-officedocument.oleObject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trlProps/ctrlProp19.xml" ContentType="application/vnd.ms-excel.controlproperties+xml"/>
  <Override PartName="/xl/ctrlProps/ctrlProp20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embeddings/oleObject6.bin" ContentType="application/vnd.openxmlformats-officedocument.oleObject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embeddings/oleObject7.bin" ContentType="application/vnd.openxmlformats-officedocument.oleObject"/>
  <Override PartName="/xl/ctrlProps/ctrlProp33.xml" ContentType="application/vnd.ms-excel.controlproperties+xml"/>
  <Override PartName="/xl/ctrlProps/ctrlProp34.xml" ContentType="application/vnd.ms-excel.controlproperties+xml"/>
  <Override PartName="/xl/drawings/drawing6.xml" ContentType="application/vnd.openxmlformats-officedocument.drawing+xml"/>
  <Override PartName="/xl/embeddings/oleObject8.bin" ContentType="application/vnd.openxmlformats-officedocument.oleObject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30" yWindow="3825" windowWidth="19440" windowHeight="9960" tabRatio="927" activeTab="1"/>
  </bookViews>
  <sheets>
    <sheet name="Instrucciones de uso" sheetId="5" r:id="rId1"/>
    <sheet name="Datos originales y del modelo" sheetId="1" r:id="rId2"/>
    <sheet name="Datos y cálculo de los costes" sheetId="2" r:id="rId3"/>
    <sheet name="Resultados" sheetId="3" r:id="rId4"/>
    <sheet name="Modelos de referencia" sheetId="6" r:id="rId5"/>
    <sheet name="Simulaciones" sheetId="4" r:id="rId6"/>
    <sheet name="2011" sheetId="9" r:id="rId7"/>
    <sheet name="2012" sheetId="11" r:id="rId8"/>
    <sheet name="2013" sheetId="12" r:id="rId9"/>
    <sheet name="2014" sheetId="13" r:id="rId10"/>
    <sheet name="2015" sheetId="14" r:id="rId11"/>
    <sheet name="2016" sheetId="15" r:id="rId12"/>
    <sheet name="2017" sheetId="16" r:id="rId13"/>
    <sheet name="2018" sheetId="17" r:id="rId14"/>
    <sheet name="2019" sheetId="18" r:id="rId15"/>
    <sheet name="2020" sheetId="19" r:id="rId16"/>
    <sheet name="Hoja1" sheetId="20" r:id="rId17"/>
  </sheets>
  <calcPr calcId="145621"/>
</workbook>
</file>

<file path=xl/calcChain.xml><?xml version="1.0" encoding="utf-8"?>
<calcChain xmlns="http://schemas.openxmlformats.org/spreadsheetml/2006/main">
  <c r="L54" i="4" l="1"/>
  <c r="G54" i="4"/>
  <c r="J54" i="4"/>
  <c r="I54" i="4"/>
  <c r="K54" i="4"/>
  <c r="I55" i="4"/>
  <c r="I56" i="4"/>
  <c r="J55" i="4"/>
  <c r="H3" i="3"/>
  <c r="H7" i="3"/>
  <c r="H11" i="3"/>
  <c r="H14" i="3"/>
  <c r="H16" i="3"/>
  <c r="H18" i="3"/>
  <c r="H22" i="3"/>
  <c r="H24" i="3"/>
  <c r="H26" i="3"/>
  <c r="H30" i="3"/>
  <c r="H32" i="3"/>
  <c r="H33" i="3"/>
  <c r="H34" i="3"/>
  <c r="H35" i="3"/>
  <c r="H36" i="3"/>
  <c r="H37" i="3"/>
  <c r="H38" i="3"/>
  <c r="H39" i="3"/>
  <c r="H47" i="3"/>
  <c r="H49" i="3"/>
  <c r="H57" i="3"/>
  <c r="H59" i="3"/>
  <c r="H61" i="3"/>
  <c r="H65" i="3"/>
  <c r="H66" i="3"/>
  <c r="H67" i="3"/>
  <c r="H68" i="3"/>
  <c r="H69" i="3"/>
  <c r="H70" i="3"/>
  <c r="H71" i="3"/>
  <c r="H73" i="3"/>
  <c r="H74" i="3"/>
  <c r="H75" i="3"/>
  <c r="H76" i="3"/>
  <c r="H78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44" i="3"/>
  <c r="H29" i="3"/>
  <c r="H27" i="3"/>
  <c r="H25" i="3"/>
  <c r="H23" i="3"/>
  <c r="H21" i="3"/>
  <c r="H19" i="3"/>
  <c r="H17" i="3"/>
  <c r="H15" i="3"/>
  <c r="H13" i="3"/>
  <c r="H9" i="3"/>
  <c r="H5" i="3"/>
  <c r="K55" i="4"/>
  <c r="J56" i="4"/>
  <c r="K56" i="4"/>
  <c r="I57" i="4"/>
  <c r="G28" i="4"/>
  <c r="G26" i="4"/>
  <c r="G24" i="4"/>
  <c r="G22" i="4"/>
  <c r="G20" i="4"/>
  <c r="G18" i="4"/>
  <c r="G16" i="4"/>
  <c r="G14" i="4"/>
  <c r="G12" i="4"/>
  <c r="J35" i="4"/>
  <c r="J36" i="4"/>
  <c r="J37" i="4"/>
  <c r="J38" i="4"/>
  <c r="J39" i="4"/>
  <c r="J40" i="4"/>
  <c r="J41" i="4"/>
  <c r="J42" i="4"/>
  <c r="J43" i="4"/>
  <c r="J44" i="4"/>
  <c r="J45" i="4"/>
  <c r="J34" i="4"/>
  <c r="N14" i="3"/>
  <c r="C14" i="4"/>
  <c r="C16" i="4"/>
  <c r="C18" i="4"/>
  <c r="C20" i="4"/>
  <c r="C22" i="4"/>
  <c r="C24" i="4"/>
  <c r="C26" i="4"/>
  <c r="C28" i="4"/>
  <c r="C12" i="4"/>
  <c r="J4" i="6"/>
  <c r="J5" i="6"/>
  <c r="J6" i="6"/>
  <c r="J7" i="6"/>
  <c r="J8" i="6"/>
  <c r="J9" i="6"/>
  <c r="K9" i="6" s="1"/>
  <c r="J7" i="3" s="1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K61" i="6" s="1"/>
  <c r="J59" i="3" s="1"/>
  <c r="J62" i="6"/>
  <c r="J63" i="6"/>
  <c r="J64" i="6"/>
  <c r="J65" i="6"/>
  <c r="K65" i="6" s="1"/>
  <c r="J63" i="3" s="1"/>
  <c r="J66" i="6"/>
  <c r="J67" i="6"/>
  <c r="J68" i="6"/>
  <c r="J69" i="6"/>
  <c r="K69" i="6" s="1"/>
  <c r="J67" i="3" s="1"/>
  <c r="J70" i="6"/>
  <c r="J71" i="6"/>
  <c r="J72" i="6"/>
  <c r="J73" i="6"/>
  <c r="K73" i="6" s="1"/>
  <c r="J71" i="3" s="1"/>
  <c r="J74" i="6"/>
  <c r="J75" i="6"/>
  <c r="K75" i="6" s="1"/>
  <c r="J73" i="3" s="1"/>
  <c r="J76" i="6"/>
  <c r="J77" i="6"/>
  <c r="K77" i="6" s="1"/>
  <c r="J75" i="3" s="1"/>
  <c r="J78" i="6"/>
  <c r="J79" i="6"/>
  <c r="K79" i="6" s="1"/>
  <c r="J77" i="3" s="1"/>
  <c r="J80" i="6"/>
  <c r="J81" i="6"/>
  <c r="K81" i="6" s="1"/>
  <c r="J79" i="3" s="1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K95" i="6" s="1"/>
  <c r="J93" i="3" s="1"/>
  <c r="J96" i="6"/>
  <c r="J97" i="6"/>
  <c r="K97" i="6" s="1"/>
  <c r="J95" i="3" s="1"/>
  <c r="J98" i="6"/>
  <c r="K98" i="6" s="1"/>
  <c r="J96" i="3" s="1"/>
  <c r="J99" i="6"/>
  <c r="K99" i="6" s="1"/>
  <c r="J97" i="3" s="1"/>
  <c r="J100" i="6"/>
  <c r="K100" i="6" s="1"/>
  <c r="J98" i="3" s="1"/>
  <c r="J101" i="6"/>
  <c r="K101" i="6" s="1"/>
  <c r="J99" i="3" s="1"/>
  <c r="J3" i="6"/>
  <c r="C93" i="3"/>
  <c r="C94" i="3"/>
  <c r="C95" i="3"/>
  <c r="C96" i="3"/>
  <c r="C97" i="3"/>
  <c r="C98" i="3"/>
  <c r="C99" i="3"/>
  <c r="F5" i="6"/>
  <c r="G5" i="6"/>
  <c r="F9" i="6"/>
  <c r="G9" i="6"/>
  <c r="F13" i="6"/>
  <c r="G13" i="6"/>
  <c r="F21" i="6"/>
  <c r="G21" i="6"/>
  <c r="F40" i="3"/>
  <c r="F23" i="6"/>
  <c r="F27" i="6"/>
  <c r="F31" i="6"/>
  <c r="G31" i="6"/>
  <c r="F35" i="6"/>
  <c r="G35" i="6"/>
  <c r="F39" i="6"/>
  <c r="G39" i="6"/>
  <c r="F43" i="6"/>
  <c r="G43" i="6"/>
  <c r="F47" i="6"/>
  <c r="G47" i="6"/>
  <c r="F51" i="6"/>
  <c r="G51" i="6"/>
  <c r="F55" i="6"/>
  <c r="G55" i="6"/>
  <c r="F59" i="6"/>
  <c r="G59" i="6"/>
  <c r="F63" i="6"/>
  <c r="G63" i="6"/>
  <c r="F67" i="6"/>
  <c r="G67" i="6"/>
  <c r="F71" i="6"/>
  <c r="G71" i="6"/>
  <c r="F75" i="6"/>
  <c r="G75" i="6"/>
  <c r="F79" i="6"/>
  <c r="G79" i="6"/>
  <c r="F83" i="6"/>
  <c r="G83" i="6"/>
  <c r="F87" i="6"/>
  <c r="G87" i="6"/>
  <c r="F91" i="6"/>
  <c r="G91" i="6"/>
  <c r="F95" i="6"/>
  <c r="G95" i="6"/>
  <c r="F99" i="6"/>
  <c r="G99" i="6"/>
  <c r="E4" i="6"/>
  <c r="F4" i="6"/>
  <c r="E5" i="6"/>
  <c r="E6" i="6"/>
  <c r="F6" i="6"/>
  <c r="G6" i="6"/>
  <c r="E7" i="6"/>
  <c r="F7" i="6"/>
  <c r="G7" i="6"/>
  <c r="E8" i="6"/>
  <c r="F8" i="6"/>
  <c r="E9" i="6"/>
  <c r="E10" i="6"/>
  <c r="F10" i="6"/>
  <c r="G10" i="6"/>
  <c r="E11" i="6"/>
  <c r="F11" i="6"/>
  <c r="G11" i="6"/>
  <c r="E12" i="6"/>
  <c r="F12" i="6"/>
  <c r="E13" i="6"/>
  <c r="E14" i="6"/>
  <c r="F14" i="6"/>
  <c r="G14" i="6"/>
  <c r="E15" i="6"/>
  <c r="F15" i="6"/>
  <c r="E16" i="6"/>
  <c r="F16" i="6"/>
  <c r="E17" i="6"/>
  <c r="F17" i="6"/>
  <c r="E18" i="6"/>
  <c r="F18" i="6"/>
  <c r="E19" i="6"/>
  <c r="F19" i="6"/>
  <c r="E20" i="6"/>
  <c r="F20" i="6"/>
  <c r="E22" i="6"/>
  <c r="F22" i="6"/>
  <c r="E23" i="6"/>
  <c r="E24" i="6"/>
  <c r="F24" i="6"/>
  <c r="E25" i="6"/>
  <c r="F25" i="6"/>
  <c r="G25" i="6"/>
  <c r="F44" i="3"/>
  <c r="E26" i="6"/>
  <c r="F26" i="6"/>
  <c r="E27" i="6"/>
  <c r="E28" i="6"/>
  <c r="F28" i="6"/>
  <c r="E29" i="6"/>
  <c r="F29" i="6"/>
  <c r="G29" i="6"/>
  <c r="F48" i="3"/>
  <c r="E30" i="6"/>
  <c r="F30" i="6"/>
  <c r="E31" i="6"/>
  <c r="E32" i="6"/>
  <c r="F32" i="6"/>
  <c r="G32" i="6"/>
  <c r="E33" i="6"/>
  <c r="F33" i="6"/>
  <c r="G33" i="6"/>
  <c r="E34" i="6"/>
  <c r="F34" i="6"/>
  <c r="G34" i="6"/>
  <c r="E35" i="6"/>
  <c r="E36" i="6"/>
  <c r="F36" i="6"/>
  <c r="G36" i="6"/>
  <c r="E37" i="6"/>
  <c r="F37" i="6"/>
  <c r="G37" i="6"/>
  <c r="E38" i="6"/>
  <c r="F38" i="6"/>
  <c r="G38" i="6"/>
  <c r="E39" i="6"/>
  <c r="E40" i="6"/>
  <c r="F40" i="6"/>
  <c r="G40" i="6"/>
  <c r="E41" i="6"/>
  <c r="F41" i="6"/>
  <c r="G41" i="6"/>
  <c r="E42" i="6"/>
  <c r="F42" i="6"/>
  <c r="G42" i="6"/>
  <c r="E43" i="6"/>
  <c r="E44" i="6"/>
  <c r="F44" i="6"/>
  <c r="G44" i="6"/>
  <c r="E45" i="6"/>
  <c r="F45" i="6"/>
  <c r="G45" i="6"/>
  <c r="E46" i="6"/>
  <c r="F46" i="6"/>
  <c r="G46" i="6"/>
  <c r="E47" i="6"/>
  <c r="E48" i="6"/>
  <c r="F48" i="6"/>
  <c r="G48" i="6"/>
  <c r="E49" i="6"/>
  <c r="F49" i="6"/>
  <c r="G49" i="6"/>
  <c r="E50" i="6"/>
  <c r="F50" i="6"/>
  <c r="G50" i="6"/>
  <c r="E51" i="6"/>
  <c r="E52" i="6"/>
  <c r="F52" i="6"/>
  <c r="G52" i="6"/>
  <c r="E53" i="6"/>
  <c r="F53" i="6"/>
  <c r="G53" i="6"/>
  <c r="E54" i="6"/>
  <c r="F54" i="6"/>
  <c r="G54" i="6"/>
  <c r="E55" i="6"/>
  <c r="E56" i="6"/>
  <c r="F56" i="6"/>
  <c r="G56" i="6"/>
  <c r="E57" i="6"/>
  <c r="F57" i="6"/>
  <c r="G57" i="6"/>
  <c r="E58" i="6"/>
  <c r="F58" i="6"/>
  <c r="G58" i="6"/>
  <c r="E59" i="6"/>
  <c r="E60" i="6"/>
  <c r="F60" i="6"/>
  <c r="G60" i="6"/>
  <c r="E61" i="6"/>
  <c r="F61" i="6"/>
  <c r="G61" i="6"/>
  <c r="E62" i="6"/>
  <c r="F62" i="6"/>
  <c r="G62" i="6"/>
  <c r="E63" i="6"/>
  <c r="E64" i="6"/>
  <c r="F64" i="6"/>
  <c r="G64" i="6"/>
  <c r="E65" i="6"/>
  <c r="F65" i="6"/>
  <c r="G65" i="6"/>
  <c r="E66" i="6"/>
  <c r="F66" i="6"/>
  <c r="G66" i="6"/>
  <c r="E67" i="6"/>
  <c r="E68" i="6"/>
  <c r="F68" i="6"/>
  <c r="G68" i="6"/>
  <c r="E69" i="6"/>
  <c r="F69" i="6"/>
  <c r="G69" i="6"/>
  <c r="E70" i="6"/>
  <c r="F70" i="6"/>
  <c r="G70" i="6"/>
  <c r="E71" i="6"/>
  <c r="E72" i="6"/>
  <c r="F72" i="6"/>
  <c r="G72" i="6"/>
  <c r="E73" i="6"/>
  <c r="F73" i="6"/>
  <c r="G73" i="6"/>
  <c r="E74" i="6"/>
  <c r="F74" i="6"/>
  <c r="G74" i="6"/>
  <c r="E75" i="6"/>
  <c r="E76" i="6"/>
  <c r="F76" i="6"/>
  <c r="G76" i="6"/>
  <c r="E77" i="6"/>
  <c r="F77" i="6"/>
  <c r="G77" i="6"/>
  <c r="E78" i="6"/>
  <c r="F78" i="6"/>
  <c r="G78" i="6"/>
  <c r="E79" i="6"/>
  <c r="E80" i="6"/>
  <c r="F80" i="6"/>
  <c r="G80" i="6"/>
  <c r="E81" i="6"/>
  <c r="F81" i="6"/>
  <c r="G81" i="6"/>
  <c r="E82" i="6"/>
  <c r="F82" i="6"/>
  <c r="G82" i="6"/>
  <c r="E83" i="6"/>
  <c r="E84" i="6"/>
  <c r="F84" i="6"/>
  <c r="G84" i="6"/>
  <c r="E85" i="6"/>
  <c r="F85" i="6"/>
  <c r="G85" i="6"/>
  <c r="E86" i="6"/>
  <c r="F86" i="6"/>
  <c r="G86" i="6"/>
  <c r="E87" i="6"/>
  <c r="E88" i="6"/>
  <c r="F88" i="6"/>
  <c r="G88" i="6"/>
  <c r="E89" i="6"/>
  <c r="F89" i="6"/>
  <c r="G89" i="6"/>
  <c r="E90" i="6"/>
  <c r="F90" i="6"/>
  <c r="G90" i="6"/>
  <c r="E91" i="6"/>
  <c r="E92" i="6"/>
  <c r="F92" i="6"/>
  <c r="G92" i="6"/>
  <c r="E93" i="6"/>
  <c r="F93" i="6"/>
  <c r="G93" i="6"/>
  <c r="E94" i="6"/>
  <c r="F94" i="6"/>
  <c r="G94" i="6"/>
  <c r="E95" i="6"/>
  <c r="E96" i="6"/>
  <c r="F96" i="6"/>
  <c r="G96" i="6"/>
  <c r="E97" i="6"/>
  <c r="F97" i="6"/>
  <c r="G97" i="6"/>
  <c r="E98" i="6"/>
  <c r="F98" i="6"/>
  <c r="G98" i="6"/>
  <c r="E99" i="6"/>
  <c r="E100" i="6"/>
  <c r="F100" i="6"/>
  <c r="G100" i="6"/>
  <c r="E101" i="6"/>
  <c r="F101" i="6"/>
  <c r="G101" i="6"/>
  <c r="E3" i="6"/>
  <c r="F3" i="6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B114" i="3"/>
  <c r="B115" i="3"/>
  <c r="B116" i="3"/>
  <c r="B117" i="3"/>
  <c r="B118" i="3"/>
  <c r="B119" i="3"/>
  <c r="B120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72" i="3"/>
  <c r="B73" i="3"/>
  <c r="B74" i="3"/>
  <c r="B75" i="3"/>
  <c r="B76" i="3"/>
  <c r="B77" i="3"/>
  <c r="B78" i="3"/>
  <c r="B79" i="3"/>
  <c r="B80" i="3"/>
  <c r="B81" i="3"/>
  <c r="B82" i="3"/>
  <c r="B83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C30" i="4"/>
  <c r="B30" i="4"/>
  <c r="F24" i="3"/>
  <c r="F28" i="3"/>
  <c r="F32" i="3"/>
  <c r="N12" i="3"/>
  <c r="N10" i="3"/>
  <c r="N9" i="3"/>
  <c r="B49" i="3"/>
  <c r="B41" i="3"/>
  <c r="B42" i="3"/>
  <c r="B43" i="3"/>
  <c r="B44" i="3"/>
  <c r="B45" i="3"/>
  <c r="B46" i="3"/>
  <c r="B47" i="3"/>
  <c r="B48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K48" i="6"/>
  <c r="K47" i="6"/>
  <c r="K44" i="6"/>
  <c r="K40" i="6"/>
  <c r="K43" i="6"/>
  <c r="K42" i="6"/>
  <c r="K39" i="6"/>
  <c r="D40" i="5"/>
  <c r="F40" i="5" s="1"/>
  <c r="N13" i="3"/>
  <c r="K38" i="6"/>
  <c r="N6" i="3"/>
  <c r="K36" i="6"/>
  <c r="K35" i="6"/>
  <c r="K34" i="6"/>
  <c r="F30" i="3"/>
  <c r="F26" i="3"/>
  <c r="G4" i="6"/>
  <c r="G12" i="6"/>
  <c r="F31" i="3"/>
  <c r="G8" i="6"/>
  <c r="G15" i="6"/>
  <c r="F34" i="3"/>
  <c r="D95" i="3"/>
  <c r="D100" i="3"/>
  <c r="D94" i="3"/>
  <c r="D98" i="3"/>
  <c r="D96" i="3"/>
  <c r="D99" i="3"/>
  <c r="D97" i="3"/>
  <c r="G16" i="6"/>
  <c r="F35" i="3"/>
  <c r="J57" i="4"/>
  <c r="K57" i="4"/>
  <c r="I58" i="4"/>
  <c r="K5" i="6"/>
  <c r="J3" i="3" s="1"/>
  <c r="K32" i="6"/>
  <c r="K30" i="6"/>
  <c r="J28" i="3" s="1"/>
  <c r="K28" i="6"/>
  <c r="K26" i="6"/>
  <c r="J24" i="3" s="1"/>
  <c r="K24" i="6"/>
  <c r="K22" i="6"/>
  <c r="J20" i="3" s="1"/>
  <c r="K20" i="6"/>
  <c r="K18" i="6"/>
  <c r="K16" i="6"/>
  <c r="K14" i="6"/>
  <c r="J12" i="3" s="1"/>
  <c r="K12" i="6"/>
  <c r="K10" i="6"/>
  <c r="K8" i="6"/>
  <c r="K4" i="6"/>
  <c r="G36" i="4"/>
  <c r="G39" i="4"/>
  <c r="G17" i="6"/>
  <c r="F36" i="3"/>
  <c r="G30" i="6"/>
  <c r="F49" i="3"/>
  <c r="G28" i="6"/>
  <c r="F47" i="3"/>
  <c r="G26" i="6"/>
  <c r="F45" i="3"/>
  <c r="G24" i="6"/>
  <c r="F43" i="3"/>
  <c r="G22" i="6"/>
  <c r="F41" i="3"/>
  <c r="G20" i="6"/>
  <c r="F39" i="3"/>
  <c r="G27" i="6"/>
  <c r="F46" i="3"/>
  <c r="G23" i="6"/>
  <c r="F42" i="3"/>
  <c r="G19" i="6"/>
  <c r="F38" i="3"/>
  <c r="G18" i="6"/>
  <c r="F37" i="3"/>
  <c r="J45" i="3"/>
  <c r="J41" i="3"/>
  <c r="J37" i="3"/>
  <c r="J33" i="3"/>
  <c r="J46" i="3"/>
  <c r="J42" i="3"/>
  <c r="J40" i="3"/>
  <c r="J38" i="3"/>
  <c r="J36" i="3"/>
  <c r="J34" i="3"/>
  <c r="J32" i="3"/>
  <c r="F23" i="3"/>
  <c r="F25" i="3"/>
  <c r="F27" i="3"/>
  <c r="F29" i="3"/>
  <c r="F33" i="3"/>
  <c r="F119" i="3"/>
  <c r="F111" i="3"/>
  <c r="F103" i="3"/>
  <c r="F95" i="3"/>
  <c r="F87" i="3"/>
  <c r="F79" i="3"/>
  <c r="F71" i="3"/>
  <c r="F63" i="3"/>
  <c r="F59" i="3"/>
  <c r="F55" i="3"/>
  <c r="F51" i="3"/>
  <c r="F113" i="3"/>
  <c r="F105" i="3"/>
  <c r="F97" i="3"/>
  <c r="F89" i="3"/>
  <c r="F81" i="3"/>
  <c r="F73" i="3"/>
  <c r="F65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120" i="3"/>
  <c r="F116" i="3"/>
  <c r="F112" i="3"/>
  <c r="F108" i="3"/>
  <c r="F104" i="3"/>
  <c r="F100" i="3"/>
  <c r="F96" i="3"/>
  <c r="F92" i="3"/>
  <c r="F88" i="3"/>
  <c r="F84" i="3"/>
  <c r="F80" i="3"/>
  <c r="F76" i="3"/>
  <c r="F72" i="3"/>
  <c r="F68" i="3"/>
  <c r="F64" i="3"/>
  <c r="F60" i="3"/>
  <c r="F56" i="3"/>
  <c r="F52" i="3"/>
  <c r="F117" i="3"/>
  <c r="F115" i="3"/>
  <c r="F109" i="3"/>
  <c r="F107" i="3"/>
  <c r="F101" i="3"/>
  <c r="F99" i="3"/>
  <c r="F93" i="3"/>
  <c r="F91" i="3"/>
  <c r="F85" i="3"/>
  <c r="F83" i="3"/>
  <c r="F77" i="3"/>
  <c r="F75" i="3"/>
  <c r="F69" i="3"/>
  <c r="F67" i="3"/>
  <c r="F61" i="3"/>
  <c r="F57" i="3"/>
  <c r="F53" i="3"/>
  <c r="J30" i="3"/>
  <c r="J16" i="3"/>
  <c r="J14" i="3"/>
  <c r="J8" i="3"/>
  <c r="J22" i="3"/>
  <c r="J6" i="3"/>
  <c r="J26" i="3"/>
  <c r="J18" i="3"/>
  <c r="J10" i="3"/>
  <c r="J58" i="4"/>
  <c r="J59" i="4"/>
  <c r="I59" i="4"/>
  <c r="K58" i="4"/>
  <c r="K59" i="4"/>
  <c r="J60" i="4"/>
  <c r="I60" i="4"/>
  <c r="K60" i="4"/>
  <c r="J61" i="4"/>
  <c r="I61" i="4"/>
  <c r="K61" i="4"/>
  <c r="J62" i="4"/>
  <c r="I62" i="4"/>
  <c r="K62" i="4"/>
  <c r="J63" i="4"/>
  <c r="I63" i="4"/>
  <c r="K63" i="4"/>
  <c r="J64" i="4"/>
  <c r="I64" i="4"/>
  <c r="K64" i="4"/>
  <c r="J65" i="4"/>
  <c r="I65" i="4"/>
  <c r="K65" i="4"/>
  <c r="J66" i="4"/>
  <c r="I66" i="4"/>
  <c r="K66" i="4"/>
  <c r="J67" i="4"/>
  <c r="I67" i="4"/>
  <c r="K67" i="4"/>
  <c r="J68" i="4"/>
  <c r="I68" i="4"/>
  <c r="K68" i="4"/>
  <c r="I69" i="4"/>
  <c r="J69" i="4"/>
  <c r="K69" i="4"/>
  <c r="I70" i="4"/>
  <c r="J70" i="4"/>
  <c r="K70" i="4"/>
  <c r="I71" i="4"/>
  <c r="J71" i="4"/>
  <c r="K71" i="4"/>
  <c r="I72" i="4"/>
  <c r="J72" i="4"/>
  <c r="K72" i="4"/>
  <c r="I73" i="4"/>
  <c r="J73" i="4"/>
  <c r="K73" i="4"/>
  <c r="I74" i="4"/>
  <c r="J74" i="4"/>
  <c r="K74" i="4"/>
  <c r="I75" i="4"/>
  <c r="J75" i="4"/>
  <c r="K75" i="4"/>
  <c r="I76" i="4"/>
  <c r="J76" i="4"/>
  <c r="K76" i="4"/>
  <c r="I77" i="4"/>
  <c r="J77" i="4"/>
  <c r="K77" i="4"/>
  <c r="I78" i="4"/>
  <c r="J78" i="4"/>
  <c r="K78" i="4"/>
  <c r="I79" i="4"/>
  <c r="J79" i="4"/>
  <c r="K79" i="4"/>
  <c r="I80" i="4"/>
  <c r="J80" i="4"/>
  <c r="K80" i="4"/>
  <c r="I81" i="4"/>
  <c r="J81" i="4"/>
  <c r="K81" i="4"/>
  <c r="I82" i="4"/>
  <c r="J82" i="4"/>
  <c r="K82" i="4"/>
  <c r="I83" i="4"/>
  <c r="J83" i="4"/>
  <c r="K83" i="4"/>
  <c r="I84" i="4"/>
  <c r="J84" i="4"/>
  <c r="K84" i="4"/>
  <c r="I85" i="4"/>
  <c r="J85" i="4"/>
  <c r="K85" i="4"/>
  <c r="I86" i="4"/>
  <c r="J86" i="4"/>
  <c r="K86" i="4"/>
  <c r="I87" i="4"/>
  <c r="J87" i="4"/>
  <c r="K87" i="4"/>
  <c r="I88" i="4"/>
  <c r="J88" i="4"/>
  <c r="K88" i="4"/>
  <c r="I89" i="4"/>
  <c r="J89" i="4"/>
  <c r="K89" i="4"/>
  <c r="I90" i="4"/>
  <c r="J90" i="4"/>
  <c r="K90" i="4"/>
  <c r="I91" i="4"/>
  <c r="J91" i="4"/>
  <c r="K91" i="4"/>
  <c r="I92" i="4"/>
  <c r="J92" i="4"/>
  <c r="K92" i="4"/>
  <c r="I93" i="4"/>
  <c r="J93" i="4"/>
  <c r="K93" i="4"/>
  <c r="I94" i="4"/>
  <c r="J94" i="4"/>
  <c r="K94" i="4"/>
  <c r="I95" i="4"/>
  <c r="J95" i="4"/>
  <c r="K95" i="4"/>
  <c r="I96" i="4"/>
  <c r="J96" i="4"/>
  <c r="K96" i="4"/>
  <c r="I97" i="4"/>
  <c r="J97" i="4"/>
  <c r="K97" i="4"/>
  <c r="I98" i="4"/>
  <c r="J98" i="4"/>
  <c r="K98" i="4"/>
  <c r="I99" i="4"/>
  <c r="J99" i="4"/>
  <c r="K99" i="4"/>
  <c r="I100" i="4"/>
  <c r="J100" i="4"/>
  <c r="K100" i="4"/>
  <c r="I101" i="4"/>
  <c r="J101" i="4"/>
  <c r="K101" i="4"/>
  <c r="I102" i="4"/>
  <c r="J102" i="4"/>
  <c r="K102" i="4"/>
  <c r="I103" i="4"/>
  <c r="J103" i="4"/>
  <c r="K103" i="4"/>
  <c r="I104" i="4"/>
  <c r="J104" i="4"/>
  <c r="K104" i="4"/>
  <c r="I105" i="4"/>
  <c r="J105" i="4"/>
  <c r="K105" i="4"/>
  <c r="I106" i="4"/>
  <c r="J106" i="4"/>
  <c r="K106" i="4"/>
  <c r="I107" i="4"/>
  <c r="J107" i="4"/>
  <c r="K107" i="4"/>
  <c r="I108" i="4"/>
  <c r="J108" i="4"/>
  <c r="K108" i="4"/>
  <c r="I109" i="4"/>
  <c r="J109" i="4"/>
  <c r="K109" i="4"/>
  <c r="I110" i="4"/>
  <c r="J110" i="4"/>
  <c r="K110" i="4"/>
  <c r="I111" i="4"/>
  <c r="J111" i="4"/>
  <c r="K111" i="4"/>
  <c r="I112" i="4"/>
  <c r="J112" i="4"/>
  <c r="K112" i="4"/>
  <c r="I113" i="4"/>
  <c r="J113" i="4"/>
  <c r="K113" i="4"/>
  <c r="I114" i="4"/>
  <c r="J114" i="4"/>
  <c r="K114" i="4"/>
  <c r="I115" i="4"/>
  <c r="J115" i="4"/>
  <c r="K115" i="4"/>
  <c r="I116" i="4"/>
  <c r="J116" i="4"/>
  <c r="K116" i="4"/>
  <c r="I117" i="4"/>
  <c r="J117" i="4"/>
  <c r="K117" i="4"/>
  <c r="I118" i="4"/>
  <c r="J118" i="4"/>
  <c r="K118" i="4"/>
  <c r="I119" i="4"/>
  <c r="J119" i="4"/>
  <c r="K119" i="4"/>
  <c r="I120" i="4"/>
  <c r="J120" i="4"/>
  <c r="K120" i="4"/>
  <c r="H120" i="4"/>
  <c r="I121" i="4"/>
  <c r="J121" i="4"/>
  <c r="K121" i="4"/>
  <c r="H121" i="4"/>
  <c r="I122" i="4"/>
  <c r="J122" i="4"/>
  <c r="K122" i="4"/>
  <c r="H122" i="4"/>
  <c r="F122" i="4" s="1"/>
  <c r="I123" i="4"/>
  <c r="J123" i="4"/>
  <c r="K123" i="4"/>
  <c r="H123" i="4"/>
  <c r="F123" i="4" s="1"/>
  <c r="I124" i="4"/>
  <c r="J124" i="4"/>
  <c r="K124" i="4"/>
  <c r="H124" i="4"/>
  <c r="I125" i="4"/>
  <c r="J125" i="4"/>
  <c r="K125" i="4"/>
  <c r="H125" i="4"/>
  <c r="I126" i="4"/>
  <c r="J126" i="4"/>
  <c r="K126" i="4"/>
  <c r="H126" i="4"/>
  <c r="I127" i="4"/>
  <c r="J127" i="4"/>
  <c r="K127" i="4"/>
  <c r="I128" i="4"/>
  <c r="J128" i="4"/>
  <c r="K128" i="4"/>
  <c r="I129" i="4"/>
  <c r="J129" i="4"/>
  <c r="K129" i="4"/>
  <c r="J130" i="4"/>
  <c r="I130" i="4"/>
  <c r="K130" i="4"/>
  <c r="J131" i="4"/>
  <c r="I131" i="4"/>
  <c r="K131" i="4"/>
  <c r="J132" i="4"/>
  <c r="I132" i="4"/>
  <c r="K132" i="4"/>
  <c r="J133" i="4"/>
  <c r="I133" i="4"/>
  <c r="K133" i="4"/>
  <c r="I134" i="4"/>
  <c r="J134" i="4"/>
  <c r="K134" i="4"/>
  <c r="I135" i="4"/>
  <c r="J135" i="4"/>
  <c r="K135" i="4"/>
  <c r="J136" i="4"/>
  <c r="I136" i="4"/>
  <c r="K136" i="4"/>
  <c r="J137" i="4"/>
  <c r="I137" i="4"/>
  <c r="K137" i="4"/>
  <c r="J138" i="4"/>
  <c r="I138" i="4"/>
  <c r="K138" i="4"/>
  <c r="J139" i="4"/>
  <c r="I139" i="4"/>
  <c r="K139" i="4"/>
  <c r="J140" i="4"/>
  <c r="I140" i="4"/>
  <c r="K140" i="4"/>
  <c r="J141" i="4"/>
  <c r="I141" i="4"/>
  <c r="K141" i="4"/>
  <c r="J142" i="4"/>
  <c r="I142" i="4"/>
  <c r="K142" i="4"/>
  <c r="J143" i="4"/>
  <c r="I143" i="4"/>
  <c r="K143" i="4"/>
  <c r="J144" i="4"/>
  <c r="I144" i="4"/>
  <c r="K144" i="4"/>
  <c r="J145" i="4"/>
  <c r="I145" i="4"/>
  <c r="K145" i="4"/>
  <c r="J146" i="4"/>
  <c r="I146" i="4"/>
  <c r="K146" i="4"/>
  <c r="J147" i="4"/>
  <c r="I147" i="4"/>
  <c r="K147" i="4"/>
  <c r="J148" i="4"/>
  <c r="I148" i="4"/>
  <c r="K148" i="4"/>
  <c r="H148" i="4"/>
  <c r="G148" i="4" s="1"/>
  <c r="L148" i="4" s="1"/>
  <c r="J149" i="4"/>
  <c r="I149" i="4"/>
  <c r="K149" i="4"/>
  <c r="H149" i="4"/>
  <c r="G149" i="4" s="1"/>
  <c r="L149" i="4" s="1"/>
  <c r="J150" i="4"/>
  <c r="I150" i="4"/>
  <c r="K150" i="4"/>
  <c r="H150" i="4"/>
  <c r="G150" i="4" s="1"/>
  <c r="L150" i="4" s="1"/>
  <c r="J151" i="4"/>
  <c r="I151" i="4"/>
  <c r="K151" i="4"/>
  <c r="H151" i="4"/>
  <c r="G151" i="4" s="1"/>
  <c r="L151" i="4" s="1"/>
  <c r="J152" i="4"/>
  <c r="I152" i="4"/>
  <c r="K152" i="4"/>
  <c r="H152" i="4"/>
  <c r="G152" i="4" s="1"/>
  <c r="L152" i="4" s="1"/>
  <c r="J153" i="4"/>
  <c r="I153" i="4"/>
  <c r="K153" i="4"/>
  <c r="H153" i="4"/>
  <c r="G153" i="4" s="1"/>
  <c r="L153" i="4" s="1"/>
  <c r="J154" i="4"/>
  <c r="I154" i="4"/>
  <c r="K154" i="4"/>
  <c r="H154" i="4"/>
  <c r="G154" i="4" s="1"/>
  <c r="L154" i="4" s="1"/>
  <c r="J155" i="4"/>
  <c r="I155" i="4"/>
  <c r="K155" i="4"/>
  <c r="H155" i="4"/>
  <c r="G155" i="4" s="1"/>
  <c r="L155" i="4" s="1"/>
  <c r="J156" i="4"/>
  <c r="I156" i="4"/>
  <c r="K156" i="4"/>
  <c r="H156" i="4"/>
  <c r="G156" i="4" s="1"/>
  <c r="L156" i="4" s="1"/>
  <c r="J157" i="4"/>
  <c r="I157" i="4"/>
  <c r="K157" i="4"/>
  <c r="H157" i="4"/>
  <c r="G157" i="4" s="1"/>
  <c r="L157" i="4" s="1"/>
  <c r="J158" i="4"/>
  <c r="I158" i="4"/>
  <c r="K158" i="4"/>
  <c r="H158" i="4"/>
  <c r="G158" i="4" s="1"/>
  <c r="L158" i="4" s="1"/>
  <c r="J159" i="4"/>
  <c r="I159" i="4"/>
  <c r="K159" i="4"/>
  <c r="H159" i="4"/>
  <c r="G159" i="4" s="1"/>
  <c r="L159" i="4" s="1"/>
  <c r="J160" i="4"/>
  <c r="I160" i="4"/>
  <c r="K160" i="4"/>
  <c r="H160" i="4"/>
  <c r="G160" i="4" s="1"/>
  <c r="L160" i="4" s="1"/>
  <c r="J161" i="4"/>
  <c r="I161" i="4"/>
  <c r="K161" i="4"/>
  <c r="H161" i="4"/>
  <c r="G161" i="4" s="1"/>
  <c r="L161" i="4" s="1"/>
  <c r="J162" i="4"/>
  <c r="I162" i="4"/>
  <c r="K162" i="4"/>
  <c r="H162" i="4"/>
  <c r="G162" i="4" s="1"/>
  <c r="L162" i="4" s="1"/>
  <c r="J163" i="4"/>
  <c r="I163" i="4"/>
  <c r="K163" i="4"/>
  <c r="H163" i="4"/>
  <c r="G163" i="4" s="1"/>
  <c r="L163" i="4" s="1"/>
  <c r="J164" i="4"/>
  <c r="I164" i="4"/>
  <c r="K164" i="4"/>
  <c r="H164" i="4"/>
  <c r="G164" i="4" s="1"/>
  <c r="L164" i="4" s="1"/>
  <c r="J165" i="4"/>
  <c r="I165" i="4"/>
  <c r="K165" i="4"/>
  <c r="H165" i="4"/>
  <c r="G165" i="4" s="1"/>
  <c r="L165" i="4" s="1"/>
  <c r="J166" i="4"/>
  <c r="I166" i="4"/>
  <c r="K166" i="4"/>
  <c r="H166" i="4"/>
  <c r="G166" i="4" s="1"/>
  <c r="L166" i="4" s="1"/>
  <c r="J167" i="4"/>
  <c r="I167" i="4"/>
  <c r="K167" i="4"/>
  <c r="H167" i="4"/>
  <c r="G167" i="4" s="1"/>
  <c r="L167" i="4" s="1"/>
  <c r="J168" i="4"/>
  <c r="I168" i="4"/>
  <c r="K168" i="4"/>
  <c r="H168" i="4"/>
  <c r="G168" i="4" s="1"/>
  <c r="L168" i="4" s="1"/>
  <c r="J169" i="4"/>
  <c r="I169" i="4"/>
  <c r="K169" i="4"/>
  <c r="H169" i="4"/>
  <c r="G169" i="4" s="1"/>
  <c r="L169" i="4" s="1"/>
  <c r="J170" i="4"/>
  <c r="I170" i="4"/>
  <c r="K170" i="4"/>
  <c r="H170" i="4"/>
  <c r="G170" i="4" s="1"/>
  <c r="L170" i="4" s="1"/>
  <c r="J171" i="4"/>
  <c r="I171" i="4"/>
  <c r="K171" i="4"/>
  <c r="H171" i="4"/>
  <c r="G171" i="4" s="1"/>
  <c r="L171" i="4" s="1"/>
  <c r="J172" i="4"/>
  <c r="I172" i="4"/>
  <c r="K172" i="4"/>
  <c r="H172" i="4"/>
  <c r="G172" i="4" s="1"/>
  <c r="L172" i="4" s="1"/>
  <c r="J173" i="4"/>
  <c r="I173" i="4"/>
  <c r="K173" i="4"/>
  <c r="H173" i="4"/>
  <c r="G173" i="4" s="1"/>
  <c r="L173" i="4" s="1"/>
  <c r="K96" i="6" l="1"/>
  <c r="J94" i="3" s="1"/>
  <c r="K84" i="6"/>
  <c r="J82" i="3" s="1"/>
  <c r="K82" i="6"/>
  <c r="J80" i="3" s="1"/>
  <c r="N8" i="3"/>
  <c r="C86" i="3"/>
  <c r="C85" i="3"/>
  <c r="K94" i="6"/>
  <c r="J92" i="3" s="1"/>
  <c r="K93" i="6"/>
  <c r="J91" i="3" s="1"/>
  <c r="K92" i="6"/>
  <c r="J90" i="3" s="1"/>
  <c r="K91" i="6"/>
  <c r="J89" i="3" s="1"/>
  <c r="K89" i="6"/>
  <c r="J87" i="3" s="1"/>
  <c r="K88" i="6"/>
  <c r="J86" i="3" s="1"/>
  <c r="K87" i="6"/>
  <c r="J85" i="3" s="1"/>
  <c r="K90" i="6"/>
  <c r="J88" i="3" s="1"/>
  <c r="K86" i="6"/>
  <c r="J84" i="3" s="1"/>
  <c r="K85" i="6"/>
  <c r="J83" i="3" s="1"/>
  <c r="K83" i="6"/>
  <c r="J81" i="3" s="1"/>
  <c r="K80" i="6"/>
  <c r="J78" i="3" s="1"/>
  <c r="K78" i="6"/>
  <c r="J76" i="3" s="1"/>
  <c r="H77" i="3"/>
  <c r="H79" i="3"/>
  <c r="K76" i="6"/>
  <c r="J74" i="3" s="1"/>
  <c r="K74" i="6"/>
  <c r="J72" i="3" s="1"/>
  <c r="H72" i="3"/>
  <c r="K72" i="6"/>
  <c r="J70" i="3" s="1"/>
  <c r="K71" i="6"/>
  <c r="J69" i="3" s="1"/>
  <c r="K70" i="6"/>
  <c r="J68" i="3" s="1"/>
  <c r="K67" i="6"/>
  <c r="J65" i="3" s="1"/>
  <c r="K68" i="6"/>
  <c r="J66" i="3" s="1"/>
  <c r="H64" i="3"/>
  <c r="H62" i="3"/>
  <c r="H12" i="3"/>
  <c r="H10" i="3"/>
  <c r="H8" i="3"/>
  <c r="H6" i="3"/>
  <c r="H4" i="3"/>
  <c r="K66" i="6"/>
  <c r="J64" i="3" s="1"/>
  <c r="H63" i="3"/>
  <c r="K64" i="6"/>
  <c r="J62" i="3" s="1"/>
  <c r="K63" i="6"/>
  <c r="J61" i="3" s="1"/>
  <c r="K62" i="6"/>
  <c r="J60" i="3" s="1"/>
  <c r="H60" i="3"/>
  <c r="H58" i="3"/>
  <c r="H48" i="3"/>
  <c r="C40" i="3"/>
  <c r="C43" i="3"/>
  <c r="H70" i="4" s="1"/>
  <c r="F70" i="4" s="1"/>
  <c r="C17" i="3"/>
  <c r="D18" i="3" s="1"/>
  <c r="C9" i="3"/>
  <c r="D10" i="3" s="1"/>
  <c r="C29" i="3"/>
  <c r="C14" i="3"/>
  <c r="D15" i="3" s="1"/>
  <c r="C27" i="3"/>
  <c r="H54" i="4" s="1"/>
  <c r="F54" i="4" s="1"/>
  <c r="C19" i="3"/>
  <c r="D20" i="3" s="1"/>
  <c r="C35" i="3"/>
  <c r="H46" i="3"/>
  <c r="H42" i="3"/>
  <c r="H40" i="3"/>
  <c r="H45" i="3"/>
  <c r="H43" i="3"/>
  <c r="H41" i="3"/>
  <c r="H31" i="3"/>
  <c r="K60" i="6"/>
  <c r="J58" i="3" s="1"/>
  <c r="K25" i="6"/>
  <c r="J23" i="3" s="1"/>
  <c r="K17" i="6"/>
  <c r="J15" i="3" s="1"/>
  <c r="K13" i="6"/>
  <c r="J11" i="3" s="1"/>
  <c r="K11" i="6"/>
  <c r="J9" i="3" s="1"/>
  <c r="K6" i="6"/>
  <c r="J4" i="3" s="1"/>
  <c r="H28" i="3"/>
  <c r="H20" i="3"/>
  <c r="C44" i="3"/>
  <c r="H71" i="4" s="1"/>
  <c r="F71" i="4" s="1"/>
  <c r="K59" i="6"/>
  <c r="J57" i="3" s="1"/>
  <c r="K57" i="6"/>
  <c r="J55" i="3" s="1"/>
  <c r="K55" i="6"/>
  <c r="J53" i="3" s="1"/>
  <c r="K53" i="6"/>
  <c r="J51" i="3" s="1"/>
  <c r="K58" i="6"/>
  <c r="J56" i="3" s="1"/>
  <c r="K56" i="6"/>
  <c r="J54" i="3" s="1"/>
  <c r="K54" i="6"/>
  <c r="J52" i="3" s="1"/>
  <c r="H56" i="3"/>
  <c r="H55" i="3"/>
  <c r="H54" i="3"/>
  <c r="H51" i="3"/>
  <c r="H50" i="3"/>
  <c r="K46" i="6"/>
  <c r="J44" i="3" s="1"/>
  <c r="K33" i="6"/>
  <c r="J31" i="3" s="1"/>
  <c r="K29" i="6"/>
  <c r="J27" i="3" s="1"/>
  <c r="K27" i="6"/>
  <c r="J25" i="3" s="1"/>
  <c r="C45" i="3"/>
  <c r="K41" i="6"/>
  <c r="J39" i="3" s="1"/>
  <c r="K37" i="6"/>
  <c r="J35" i="3" s="1"/>
  <c r="K21" i="6"/>
  <c r="J19" i="3" s="1"/>
  <c r="K19" i="6"/>
  <c r="J17" i="3" s="1"/>
  <c r="K51" i="6"/>
  <c r="J49" i="3" s="1"/>
  <c r="K45" i="6"/>
  <c r="J43" i="3" s="1"/>
  <c r="K31" i="6"/>
  <c r="J29" i="3" s="1"/>
  <c r="K23" i="6"/>
  <c r="J21" i="3" s="1"/>
  <c r="K15" i="6"/>
  <c r="J13" i="3" s="1"/>
  <c r="K7" i="6"/>
  <c r="J5" i="3" s="1"/>
  <c r="K52" i="6"/>
  <c r="J50" i="3" s="1"/>
  <c r="K50" i="6"/>
  <c r="J48" i="3" s="1"/>
  <c r="H53" i="3"/>
  <c r="H52" i="3"/>
  <c r="C5" i="3"/>
  <c r="I5" i="3" s="1"/>
  <c r="C11" i="3"/>
  <c r="D12" i="3" s="1"/>
  <c r="N11" i="3"/>
  <c r="C37" i="3"/>
  <c r="H64" i="4" s="1"/>
  <c r="F64" i="4" s="1"/>
  <c r="C39" i="3"/>
  <c r="H66" i="4" s="1"/>
  <c r="F66" i="4" s="1"/>
  <c r="D6" i="3"/>
  <c r="C3" i="3"/>
  <c r="D4" i="3" s="1"/>
  <c r="N7" i="3"/>
  <c r="K49" i="6"/>
  <c r="J47" i="3" s="1"/>
  <c r="F158" i="4"/>
  <c r="F126" i="4"/>
  <c r="F166" i="4"/>
  <c r="F150" i="4"/>
  <c r="F170" i="4"/>
  <c r="F162" i="4"/>
  <c r="F154" i="4"/>
  <c r="F172" i="4"/>
  <c r="F168" i="4"/>
  <c r="F164" i="4"/>
  <c r="F160" i="4"/>
  <c r="F156" i="4"/>
  <c r="F152" i="4"/>
  <c r="F148" i="4"/>
  <c r="F124" i="4"/>
  <c r="F120" i="4"/>
  <c r="F173" i="4"/>
  <c r="F171" i="4"/>
  <c r="F169" i="4"/>
  <c r="F167" i="4"/>
  <c r="F165" i="4"/>
  <c r="F163" i="4"/>
  <c r="F161" i="4"/>
  <c r="F159" i="4"/>
  <c r="F157" i="4"/>
  <c r="F155" i="4"/>
  <c r="F153" i="4"/>
  <c r="F151" i="4"/>
  <c r="F149" i="4"/>
  <c r="F125" i="4"/>
  <c r="F121" i="4"/>
  <c r="D86" i="3" l="1"/>
  <c r="H112" i="4"/>
  <c r="F112" i="4" s="1"/>
  <c r="H113" i="4"/>
  <c r="F113" i="4" s="1"/>
  <c r="D87" i="3"/>
  <c r="C87" i="3"/>
  <c r="C89" i="3"/>
  <c r="C92" i="3"/>
  <c r="C91" i="3"/>
  <c r="C84" i="3"/>
  <c r="K5" i="3"/>
  <c r="C81" i="3"/>
  <c r="C80" i="3"/>
  <c r="C77" i="3"/>
  <c r="H67" i="4"/>
  <c r="F67" i="4" s="1"/>
  <c r="D41" i="3"/>
  <c r="C31" i="3"/>
  <c r="C21" i="3"/>
  <c r="D22" i="3" s="1"/>
  <c r="C13" i="3"/>
  <c r="D14" i="3" s="1"/>
  <c r="D30" i="3"/>
  <c r="H56" i="4"/>
  <c r="F56" i="4" s="1"/>
  <c r="C32" i="3"/>
  <c r="C20" i="3"/>
  <c r="D21" i="3" s="1"/>
  <c r="C23" i="3"/>
  <c r="D24" i="3" s="1"/>
  <c r="C30" i="3"/>
  <c r="C15" i="3"/>
  <c r="D16" i="3" s="1"/>
  <c r="C16" i="3"/>
  <c r="D17" i="3" s="1"/>
  <c r="C66" i="3"/>
  <c r="C70" i="3"/>
  <c r="H97" i="4" s="1"/>
  <c r="C100" i="3"/>
  <c r="C68" i="3"/>
  <c r="D69" i="3" s="1"/>
  <c r="C63" i="3"/>
  <c r="H90" i="4" s="1"/>
  <c r="F90" i="4" s="1"/>
  <c r="C8" i="3"/>
  <c r="D9" i="3" s="1"/>
  <c r="C78" i="3"/>
  <c r="C62" i="3"/>
  <c r="C46" i="3"/>
  <c r="D47" i="3" s="1"/>
  <c r="C41" i="3"/>
  <c r="C56" i="3"/>
  <c r="C52" i="3"/>
  <c r="H79" i="4" s="1"/>
  <c r="F79" i="4" s="1"/>
  <c r="D28" i="3"/>
  <c r="C18" i="3"/>
  <c r="D19" i="3" s="1"/>
  <c r="C26" i="3"/>
  <c r="D27" i="3" s="1"/>
  <c r="C7" i="3"/>
  <c r="D8" i="3" s="1"/>
  <c r="C10" i="3"/>
  <c r="D11" i="3" s="1"/>
  <c r="C25" i="3"/>
  <c r="C28" i="3"/>
  <c r="C6" i="3"/>
  <c r="K6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C4" i="3"/>
  <c r="D5" i="3" s="1"/>
  <c r="E5" i="3" s="1"/>
  <c r="C42" i="3"/>
  <c r="H69" i="4" s="1"/>
  <c r="F69" i="4" s="1"/>
  <c r="C12" i="3"/>
  <c r="D13" i="3" s="1"/>
  <c r="C22" i="3"/>
  <c r="D23" i="3" s="1"/>
  <c r="C33" i="3"/>
  <c r="H60" i="4" s="1"/>
  <c r="F60" i="4" s="1"/>
  <c r="C34" i="3"/>
  <c r="H61" i="4" s="1"/>
  <c r="F61" i="4" s="1"/>
  <c r="C36" i="3"/>
  <c r="D40" i="3"/>
  <c r="C50" i="3"/>
  <c r="C38" i="3"/>
  <c r="C53" i="3"/>
  <c r="C54" i="3"/>
  <c r="C55" i="3"/>
  <c r="C60" i="3"/>
  <c r="N15" i="3"/>
  <c r="O15" i="3" s="1"/>
  <c r="D45" i="3"/>
  <c r="D38" i="3"/>
  <c r="D44" i="3"/>
  <c r="D36" i="3"/>
  <c r="H62" i="4"/>
  <c r="F62" i="4" s="1"/>
  <c r="D34" i="3"/>
  <c r="D35" i="3"/>
  <c r="C48" i="3"/>
  <c r="C47" i="3"/>
  <c r="D46" i="3"/>
  <c r="H72" i="4"/>
  <c r="F72" i="4" s="1"/>
  <c r="C88" i="3" l="1"/>
  <c r="D89" i="3" s="1"/>
  <c r="D88" i="3"/>
  <c r="H114" i="4"/>
  <c r="F114" i="4" s="1"/>
  <c r="D90" i="3"/>
  <c r="H116" i="4"/>
  <c r="F116" i="4" s="1"/>
  <c r="D92" i="3"/>
  <c r="H118" i="4"/>
  <c r="F118" i="4" s="1"/>
  <c r="C90" i="3"/>
  <c r="D93" i="3"/>
  <c r="H119" i="4"/>
  <c r="F119" i="4" s="1"/>
  <c r="D85" i="3"/>
  <c r="H111" i="4"/>
  <c r="F111" i="4" s="1"/>
  <c r="C83" i="3"/>
  <c r="H110" i="4" s="1"/>
  <c r="F110" i="4" s="1"/>
  <c r="E6" i="3"/>
  <c r="D33" i="3"/>
  <c r="H59" i="4"/>
  <c r="F59" i="4" s="1"/>
  <c r="D32" i="3"/>
  <c r="H58" i="4"/>
  <c r="F58" i="4" s="1"/>
  <c r="C82" i="3"/>
  <c r="H109" i="4" s="1"/>
  <c r="F109" i="4" s="1"/>
  <c r="D82" i="3"/>
  <c r="H108" i="4"/>
  <c r="F108" i="4" s="1"/>
  <c r="D81" i="3"/>
  <c r="H107" i="4"/>
  <c r="F107" i="4" s="1"/>
  <c r="C79" i="3"/>
  <c r="K22" i="3"/>
  <c r="K23" i="3" s="1"/>
  <c r="C24" i="3"/>
  <c r="D25" i="3" s="1"/>
  <c r="D43" i="3"/>
  <c r="H105" i="4"/>
  <c r="D79" i="3"/>
  <c r="C75" i="3"/>
  <c r="H104" i="4"/>
  <c r="D78" i="3"/>
  <c r="C74" i="3"/>
  <c r="D75" i="3" s="1"/>
  <c r="C72" i="3"/>
  <c r="H99" i="4" s="1"/>
  <c r="C73" i="3"/>
  <c r="D74" i="3" s="1"/>
  <c r="C71" i="3"/>
  <c r="D71" i="3"/>
  <c r="H127" i="4"/>
  <c r="D101" i="3"/>
  <c r="C101" i="3"/>
  <c r="C69" i="3"/>
  <c r="D70" i="3" s="1"/>
  <c r="H95" i="4"/>
  <c r="F95" i="4" s="1"/>
  <c r="F97" i="4"/>
  <c r="C67" i="3"/>
  <c r="D68" i="3" s="1"/>
  <c r="D67" i="3"/>
  <c r="H93" i="4"/>
  <c r="D64" i="3"/>
  <c r="C51" i="3"/>
  <c r="C57" i="3"/>
  <c r="D58" i="3" s="1"/>
  <c r="D63" i="3"/>
  <c r="H89" i="4"/>
  <c r="F89" i="4" s="1"/>
  <c r="H68" i="4"/>
  <c r="F68" i="4" s="1"/>
  <c r="D42" i="3"/>
  <c r="D57" i="3"/>
  <c r="H83" i="4"/>
  <c r="F83" i="4" s="1"/>
  <c r="C58" i="3"/>
  <c r="C61" i="3"/>
  <c r="H88" i="4" s="1"/>
  <c r="D61" i="3"/>
  <c r="H87" i="4"/>
  <c r="C59" i="3"/>
  <c r="H84" i="4"/>
  <c r="D53" i="3"/>
  <c r="D26" i="3"/>
  <c r="G25" i="3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D29" i="3"/>
  <c r="H55" i="4"/>
  <c r="I6" i="3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D7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H63" i="4"/>
  <c r="F63" i="4" s="1"/>
  <c r="D37" i="3"/>
  <c r="D51" i="3"/>
  <c r="H77" i="4"/>
  <c r="F77" i="4" s="1"/>
  <c r="H65" i="4"/>
  <c r="F65" i="4" s="1"/>
  <c r="D39" i="3"/>
  <c r="D31" i="3"/>
  <c r="H57" i="4"/>
  <c r="F57" i="4" s="1"/>
  <c r="D56" i="3"/>
  <c r="H82" i="4"/>
  <c r="D55" i="3"/>
  <c r="H81" i="4"/>
  <c r="H80" i="4"/>
  <c r="D54" i="3"/>
  <c r="H78" i="4"/>
  <c r="D52" i="3"/>
  <c r="C49" i="3"/>
  <c r="H76" i="4" s="1"/>
  <c r="F76" i="4" s="1"/>
  <c r="H73" i="4"/>
  <c r="F73" i="4" s="1"/>
  <c r="D49" i="3"/>
  <c r="H75" i="4"/>
  <c r="H74" i="4"/>
  <c r="F74" i="4" s="1"/>
  <c r="D48" i="3"/>
  <c r="H100" i="4" l="1"/>
  <c r="H115" i="4"/>
  <c r="F115" i="4" s="1"/>
  <c r="D84" i="3"/>
  <c r="D91" i="3"/>
  <c r="H117" i="4"/>
  <c r="F117" i="4" s="1"/>
  <c r="D83" i="3"/>
  <c r="H106" i="4"/>
  <c r="F106" i="4" s="1"/>
  <c r="D80" i="3"/>
  <c r="H94" i="4"/>
  <c r="F94" i="4" s="1"/>
  <c r="H96" i="4"/>
  <c r="F96" i="4" s="1"/>
  <c r="K24" i="3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C76" i="3"/>
  <c r="H101" i="4"/>
  <c r="F101" i="4" s="1"/>
  <c r="F105" i="4"/>
  <c r="H102" i="4"/>
  <c r="F102" i="4" s="1"/>
  <c r="D76" i="3"/>
  <c r="F104" i="4"/>
  <c r="D73" i="3"/>
  <c r="H98" i="4"/>
  <c r="F98" i="4" s="1"/>
  <c r="D72" i="3"/>
  <c r="F100" i="4"/>
  <c r="F99" i="4"/>
  <c r="D102" i="3"/>
  <c r="H128" i="4"/>
  <c r="F127" i="4"/>
  <c r="C102" i="3"/>
  <c r="F93" i="4"/>
  <c r="D59" i="3"/>
  <c r="H85" i="4"/>
  <c r="D62" i="3"/>
  <c r="F88" i="4"/>
  <c r="F87" i="4"/>
  <c r="H86" i="4"/>
  <c r="D60" i="3"/>
  <c r="F85" i="4"/>
  <c r="F84" i="4"/>
  <c r="E31" i="3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I49" i="3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F55" i="4"/>
  <c r="G55" i="4"/>
  <c r="G49" i="3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K49" i="3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F82" i="4"/>
  <c r="F81" i="4"/>
  <c r="F80" i="4"/>
  <c r="F78" i="4"/>
  <c r="D50" i="3"/>
  <c r="F75" i="4"/>
  <c r="D77" i="3" l="1"/>
  <c r="H103" i="4"/>
  <c r="F103" i="4" s="1"/>
  <c r="D103" i="3"/>
  <c r="H129" i="4"/>
  <c r="F128" i="4"/>
  <c r="C103" i="3"/>
  <c r="F86" i="4"/>
  <c r="L55" i="4"/>
  <c r="G56" i="4"/>
  <c r="E50" i="3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D104" i="3" l="1"/>
  <c r="H130" i="4"/>
  <c r="F129" i="4"/>
  <c r="C104" i="3"/>
  <c r="L56" i="4"/>
  <c r="G57" i="4"/>
  <c r="D105" i="3" l="1"/>
  <c r="H131" i="4"/>
  <c r="F130" i="4"/>
  <c r="C105" i="3"/>
  <c r="L57" i="4"/>
  <c r="G58" i="4"/>
  <c r="F131" i="4" l="1"/>
  <c r="H132" i="4"/>
  <c r="D106" i="3"/>
  <c r="C106" i="3"/>
  <c r="L58" i="4"/>
  <c r="G59" i="4"/>
  <c r="C107" i="3" l="1"/>
  <c r="D107" i="3"/>
  <c r="H133" i="4"/>
  <c r="F132" i="4"/>
  <c r="L59" i="4"/>
  <c r="G60" i="4"/>
  <c r="F133" i="4" l="1"/>
  <c r="H134" i="4"/>
  <c r="D108" i="3"/>
  <c r="C108" i="3"/>
  <c r="L60" i="4"/>
  <c r="G61" i="4"/>
  <c r="D109" i="3" l="1"/>
  <c r="H135" i="4"/>
  <c r="F134" i="4"/>
  <c r="C109" i="3"/>
  <c r="L61" i="4"/>
  <c r="G62" i="4"/>
  <c r="D110" i="3" l="1"/>
  <c r="H136" i="4"/>
  <c r="F135" i="4"/>
  <c r="C110" i="3"/>
  <c r="L62" i="4"/>
  <c r="G63" i="4"/>
  <c r="D111" i="3" l="1"/>
  <c r="H137" i="4"/>
  <c r="F136" i="4"/>
  <c r="C111" i="3"/>
  <c r="L63" i="4"/>
  <c r="G64" i="4"/>
  <c r="D112" i="3" l="1"/>
  <c r="H138" i="4"/>
  <c r="F137" i="4"/>
  <c r="C112" i="3"/>
  <c r="L64" i="4"/>
  <c r="G65" i="4"/>
  <c r="D113" i="3" l="1"/>
  <c r="H139" i="4"/>
  <c r="F138" i="4"/>
  <c r="C113" i="3"/>
  <c r="L65" i="4"/>
  <c r="G66" i="4"/>
  <c r="H140" i="4" l="1"/>
  <c r="D114" i="3"/>
  <c r="F139" i="4"/>
  <c r="C114" i="3"/>
  <c r="L66" i="4"/>
  <c r="G67" i="4"/>
  <c r="C116" i="3" l="1"/>
  <c r="D115" i="3"/>
  <c r="H141" i="4"/>
  <c r="C115" i="3"/>
  <c r="F140" i="4"/>
  <c r="L67" i="4"/>
  <c r="G68" i="4"/>
  <c r="F141" i="4" l="1"/>
  <c r="D117" i="3"/>
  <c r="H143" i="4"/>
  <c r="H142" i="4"/>
  <c r="D116" i="3"/>
  <c r="C117" i="3"/>
  <c r="L68" i="4"/>
  <c r="G69" i="4"/>
  <c r="D118" i="3" l="1"/>
  <c r="H144" i="4"/>
  <c r="F143" i="4"/>
  <c r="C118" i="3"/>
  <c r="C119" i="3"/>
  <c r="F142" i="4"/>
  <c r="L69" i="4"/>
  <c r="G70" i="4"/>
  <c r="D119" i="3" l="1"/>
  <c r="H145" i="4"/>
  <c r="F144" i="4"/>
  <c r="D120" i="3"/>
  <c r="H146" i="4"/>
  <c r="C120" i="3"/>
  <c r="G71" i="4"/>
  <c r="L70" i="4"/>
  <c r="F146" i="4" l="1"/>
  <c r="F145" i="4"/>
  <c r="H147" i="4"/>
  <c r="G72" i="4"/>
  <c r="L71" i="4"/>
  <c r="F147" i="4" l="1"/>
  <c r="L72" i="4"/>
  <c r="G73" i="4"/>
  <c r="L73" i="4" l="1"/>
  <c r="G74" i="4"/>
  <c r="L74" i="4" l="1"/>
  <c r="G75" i="4"/>
  <c r="L75" i="4" l="1"/>
  <c r="G76" i="4"/>
  <c r="L76" i="4" l="1"/>
  <c r="G77" i="4"/>
  <c r="L77" i="4" l="1"/>
  <c r="G78" i="4"/>
  <c r="L78" i="4" l="1"/>
  <c r="G79" i="4"/>
  <c r="L79" i="4" l="1"/>
  <c r="G80" i="4"/>
  <c r="L80" i="4" l="1"/>
  <c r="G81" i="4"/>
  <c r="L81" i="4" l="1"/>
  <c r="G82" i="4"/>
  <c r="L82" i="4" l="1"/>
  <c r="G83" i="4"/>
  <c r="L83" i="4" l="1"/>
  <c r="G84" i="4"/>
  <c r="L84" i="4" l="1"/>
  <c r="G85" i="4"/>
  <c r="L85" i="4" l="1"/>
  <c r="G86" i="4"/>
  <c r="L86" i="4" l="1"/>
  <c r="G87" i="4"/>
  <c r="L87" i="4" l="1"/>
  <c r="G88" i="4"/>
  <c r="L88" i="4" l="1"/>
  <c r="G89" i="4"/>
  <c r="L89" i="4" l="1"/>
  <c r="G90" i="4"/>
  <c r="L90" i="4" l="1"/>
  <c r="C65" i="3" l="1"/>
  <c r="D66" i="3" l="1"/>
  <c r="H92" i="4"/>
  <c r="C64" i="3"/>
  <c r="F92" i="4" l="1"/>
  <c r="D65" i="3"/>
  <c r="G64" i="3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E64" i="3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K64" i="3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I64" i="3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I99" i="3" s="1"/>
  <c r="I100" i="3" s="1"/>
  <c r="I101" i="3" s="1"/>
  <c r="I102" i="3" s="1"/>
  <c r="I103" i="3" s="1"/>
  <c r="I104" i="3" s="1"/>
  <c r="I105" i="3" s="1"/>
  <c r="I106" i="3" s="1"/>
  <c r="I107" i="3" s="1"/>
  <c r="I108" i="3" s="1"/>
  <c r="I109" i="3" s="1"/>
  <c r="I110" i="3" s="1"/>
  <c r="I111" i="3" s="1"/>
  <c r="I112" i="3" s="1"/>
  <c r="I113" i="3" s="1"/>
  <c r="I114" i="3" s="1"/>
  <c r="I115" i="3" s="1"/>
  <c r="I116" i="3" s="1"/>
  <c r="I117" i="3" s="1"/>
  <c r="I118" i="3" s="1"/>
  <c r="I119" i="3" s="1"/>
  <c r="I120" i="3" s="1"/>
  <c r="H91" i="4"/>
  <c r="G91" i="4" l="1"/>
  <c r="F91" i="4"/>
  <c r="L91" i="4" l="1"/>
  <c r="G92" i="4"/>
  <c r="L92" i="4" l="1"/>
  <c r="G93" i="4"/>
  <c r="L93" i="4" l="1"/>
  <c r="G94" i="4"/>
  <c r="L94" i="4" l="1"/>
  <c r="G95" i="4"/>
  <c r="L95" i="4" l="1"/>
  <c r="G96" i="4"/>
  <c r="L96" i="4" l="1"/>
  <c r="G97" i="4"/>
  <c r="L97" i="4" l="1"/>
  <c r="G98" i="4"/>
  <c r="L98" i="4" l="1"/>
  <c r="G99" i="4"/>
  <c r="L99" i="4" l="1"/>
  <c r="G100" i="4"/>
  <c r="L100" i="4" l="1"/>
  <c r="G101" i="4"/>
  <c r="L101" i="4" l="1"/>
  <c r="G102" i="4"/>
  <c r="L102" i="4" l="1"/>
  <c r="G103" i="4"/>
  <c r="L103" i="4" l="1"/>
  <c r="G104" i="4"/>
  <c r="L104" i="4" l="1"/>
  <c r="G105" i="4"/>
  <c r="L105" i="4" l="1"/>
  <c r="G106" i="4"/>
  <c r="L106" i="4" l="1"/>
  <c r="G107" i="4"/>
  <c r="L107" i="4" l="1"/>
  <c r="G108" i="4"/>
  <c r="L108" i="4" l="1"/>
  <c r="G109" i="4"/>
  <c r="L109" i="4" l="1"/>
  <c r="G110" i="4"/>
  <c r="L110" i="4" l="1"/>
  <c r="G111" i="4"/>
  <c r="L111" i="4" l="1"/>
  <c r="G112" i="4"/>
  <c r="L112" i="4" l="1"/>
  <c r="G113" i="4"/>
  <c r="L113" i="4" l="1"/>
  <c r="G114" i="4"/>
  <c r="L114" i="4" l="1"/>
  <c r="G115" i="4"/>
  <c r="L115" i="4" l="1"/>
  <c r="G116" i="4"/>
  <c r="L116" i="4" l="1"/>
  <c r="G117" i="4"/>
  <c r="L117" i="4" l="1"/>
  <c r="G118" i="4"/>
  <c r="L118" i="4" l="1"/>
  <c r="G119" i="4"/>
  <c r="L119" i="4" l="1"/>
  <c r="G120" i="4"/>
  <c r="L120" i="4" l="1"/>
  <c r="G121" i="4"/>
  <c r="L121" i="4" l="1"/>
  <c r="G122" i="4"/>
  <c r="L122" i="4" l="1"/>
  <c r="G123" i="4"/>
  <c r="L123" i="4" l="1"/>
  <c r="G124" i="4"/>
  <c r="L124" i="4" l="1"/>
  <c r="G125" i="4"/>
  <c r="L125" i="4" l="1"/>
  <c r="G126" i="4"/>
  <c r="L126" i="4" l="1"/>
  <c r="G127" i="4"/>
  <c r="L127" i="4" l="1"/>
  <c r="G128" i="4"/>
  <c r="L128" i="4" l="1"/>
  <c r="G129" i="4"/>
  <c r="L129" i="4" l="1"/>
  <c r="G130" i="4"/>
  <c r="L130" i="4" l="1"/>
  <c r="G131" i="4"/>
  <c r="L131" i="4" l="1"/>
  <c r="G132" i="4"/>
  <c r="L132" i="4" l="1"/>
  <c r="G133" i="4"/>
  <c r="L133" i="4" l="1"/>
  <c r="G134" i="4"/>
  <c r="L134" i="4" l="1"/>
  <c r="G135" i="4"/>
  <c r="L135" i="4" l="1"/>
  <c r="G136" i="4"/>
  <c r="L136" i="4" l="1"/>
  <c r="G137" i="4"/>
  <c r="L137" i="4" l="1"/>
  <c r="G138" i="4"/>
  <c r="L138" i="4" l="1"/>
  <c r="G139" i="4"/>
  <c r="L139" i="4" l="1"/>
  <c r="G140" i="4"/>
  <c r="L140" i="4" l="1"/>
  <c r="G141" i="4"/>
  <c r="L141" i="4" l="1"/>
  <c r="G142" i="4"/>
  <c r="L142" i="4" l="1"/>
  <c r="G143" i="4"/>
  <c r="L143" i="4" l="1"/>
  <c r="G144" i="4"/>
  <c r="L144" i="4" l="1"/>
  <c r="G145" i="4"/>
  <c r="L145" i="4" l="1"/>
  <c r="G146" i="4"/>
  <c r="L146" i="4" l="1"/>
  <c r="G147" i="4"/>
  <c r="L147" i="4" s="1"/>
</calcChain>
</file>

<file path=xl/comments1.xml><?xml version="1.0" encoding="utf-8"?>
<comments xmlns="http://schemas.openxmlformats.org/spreadsheetml/2006/main">
  <authors>
    <author>TRAGSA</author>
  </authors>
  <commentList>
    <comment ref="A51" authorId="0">
      <text>
        <r>
          <rPr>
            <b/>
            <sz val="9"/>
            <color indexed="81"/>
            <rFont val="Tahoma"/>
            <family val="2"/>
          </rPr>
          <t>TRAGSA: Enero 2014 base 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63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en fega se producen modificaciones de valores de enero a octubre en el archivo del precio de la leche de noviembre. Estos valores ya eran definitivos. En el archivo de diciembre tambien vuelven a varirar todos.</t>
        </r>
      </text>
    </comment>
    <comment ref="N73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modificado con boletín de diciembre, al ser provisional</t>
        </r>
      </text>
    </comment>
    <comment ref="M74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07/03/2016: se modifica valor, de 31,00 a 31,10</t>
        </r>
      </text>
    </comment>
    <comment ref="N75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25/04: En el boletín de febrero se modifica el valor de enero pero el índice ya es definitivo</t>
        </r>
      </text>
    </comment>
    <comment ref="N76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09/03/16: pasa de 61,70 a 61,80</t>
        </r>
      </text>
    </comment>
    <comment ref="N77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10/10/16: en boletín de julio pasa de 58,10 a 58,00
30/11/2016: en boletín sept. Pasa de 58,00 a 58,10. ya no se modif.</t>
        </r>
      </text>
    </comment>
    <comment ref="M78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11/07: pasa de 29,80 a 29,70</t>
        </r>
      </text>
    </comment>
    <comment ref="N79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07/09/2016: pasa de 52,20 a 52,30</t>
        </r>
      </text>
    </comment>
    <comment ref="N81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03/04/2017: pasa de 51,30 a 51,40. no se cambia</t>
        </r>
      </text>
    </comment>
    <comment ref="N84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21/01/2017: pasa de 61,60 a 61,70</t>
        </r>
      </text>
    </comment>
    <comment ref="N85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03/04/2017: pasa de 64,70 a 64,80</t>
        </r>
      </text>
    </comment>
    <comment ref="N89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24/07/2017: PASA DE 59,80 A 59,90</t>
        </r>
      </text>
    </comment>
    <comment ref="N102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EN DIC 18 FIGURA 56,1</t>
        </r>
      </text>
    </comment>
  </commentList>
</comments>
</file>

<file path=xl/comments2.xml><?xml version="1.0" encoding="utf-8"?>
<comments xmlns="http://schemas.openxmlformats.org/spreadsheetml/2006/main">
  <authors>
    <author>TRAGSA</author>
  </authors>
  <commentList>
    <comment ref="C68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07/01/2016: si se publican nuevos datos de estadística solo actualizamos los de los meses que estén en rojo para cada índice</t>
        </r>
      </text>
    </comment>
    <comment ref="AJ68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29/02/2016: se fija el valor por que el mes ya es definitivo cuando se publica abril en estadística</t>
        </r>
      </text>
    </comment>
    <comment ref="AJ69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07/03/2016: se publica valor para mayo de estadística. Se fija el valor del índice que ya es definitivo</t>
        </r>
      </text>
    </comment>
    <comment ref="AJ70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14/03/2016: se publica junio. Se fija el valor del índice, que ya es definitivo</t>
        </r>
      </text>
    </comment>
    <comment ref="AJ71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21/03/2016: se publica julio. Se fija el valor del índice, que ya es definitivo</t>
        </r>
      </text>
    </comment>
    <comment ref="AJ72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04/04/2016</t>
        </r>
      </text>
    </comment>
    <comment ref="AJ73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11/04/2016</t>
        </r>
      </text>
    </comment>
    <comment ref="AJ74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18/04</t>
        </r>
      </text>
    </comment>
    <comment ref="AJ75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25/04/16</t>
        </r>
      </text>
    </comment>
    <comment ref="AJ76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09/03</t>
        </r>
      </text>
    </comment>
    <comment ref="G77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27/12/2016: cambian valores de enero a julio. No actualizamos</t>
        </r>
      </text>
    </comment>
    <comment ref="AJ77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04/07/2016</t>
        </r>
      </text>
    </comment>
    <comment ref="AJ78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11/04/2016</t>
        </r>
      </text>
    </comment>
    <comment ref="K79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26/07/2016: pasa de 118,36 a 127,78</t>
        </r>
      </text>
    </comment>
    <comment ref="AJ79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18/07/2016: este valor ya entra en la actualización de índices</t>
        </r>
      </text>
    </comment>
    <comment ref="K80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27/12/2016: cambian valores abril-junio. No modificamos</t>
        </r>
      </text>
    </comment>
    <comment ref="C81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27/12/2016: pasa de 133,19 a 133,01. no se cambia</t>
        </r>
      </text>
    </comment>
    <comment ref="E81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16/11/2016: PASA A 123,87. NO SE MODIFICA</t>
        </r>
      </text>
    </comment>
    <comment ref="H81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27/12/2016: cambian valores mayo-julio. No actualizamos</t>
        </r>
      </text>
    </comment>
    <comment ref="M81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27/12/2016: cambian valores de mayo-julio. No actualizamos</t>
        </r>
      </text>
    </comment>
    <comment ref="C82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27/12/2016: pasa de 134,15 a 133,95. no se cambia</t>
        </r>
      </text>
    </comment>
    <comment ref="C83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27/12/2016: pasa de 134,45 a 134,12. no se cambia</t>
        </r>
      </text>
    </comment>
    <comment ref="F83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30/01/2017: pasa de 121,64 a 121,69. no se modifica</t>
        </r>
      </text>
    </comment>
    <comment ref="F84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30/01/2017: pasa de 121,64 a 121,69. no se modifica</t>
        </r>
      </text>
    </comment>
    <comment ref="G84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30/01/2017: pasa de 136,83 a 137,17. no modificamos</t>
        </r>
      </text>
    </comment>
    <comment ref="K84" author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30/01/2017: pasa de 127,36 a 127,37. no modificamos</t>
        </r>
      </text>
    </comment>
  </commentList>
</comments>
</file>

<file path=xl/sharedStrings.xml><?xml version="1.0" encoding="utf-8"?>
<sst xmlns="http://schemas.openxmlformats.org/spreadsheetml/2006/main" count="1202" uniqueCount="164">
  <si>
    <t>Fechas</t>
  </si>
  <si>
    <t xml:space="preserve">Precio medio queso kg </t>
  </si>
  <si>
    <t xml:space="preserve">Precio medio queso oveja kg </t>
  </si>
  <si>
    <t>Indice exportacion</t>
  </si>
  <si>
    <t>Indice importacion</t>
  </si>
  <si>
    <t>Media móvil de la exportación</t>
  </si>
  <si>
    <t>Media móvil de la importación</t>
  </si>
  <si>
    <t>Indice de costes</t>
  </si>
  <si>
    <t>Precio de la leche de cabra en España</t>
  </si>
  <si>
    <t>Coeficientes</t>
  </si>
  <si>
    <t>Precio de la leche de cabra</t>
  </si>
  <si>
    <t>Indice precio queso en general</t>
  </si>
  <si>
    <t>Indice del queso de mezcla</t>
  </si>
  <si>
    <t>Precio de la leche de vaca</t>
  </si>
  <si>
    <t>Variables del modelo</t>
  </si>
  <si>
    <t>Precio medio queso no de oveja</t>
  </si>
  <si>
    <t>Precio de la leche de vaca en España</t>
  </si>
  <si>
    <t xml:space="preserve">Volumen queso (miles de kg) </t>
  </si>
  <si>
    <t xml:space="preserve">Volumen queso fresco (miles de kg) </t>
  </si>
  <si>
    <t xml:space="preserve">Precio medio queso fresco kg </t>
  </si>
  <si>
    <t xml:space="preserve">Precio medio queso semicurado kg </t>
  </si>
  <si>
    <t xml:space="preserve">Precio medio queso curado kg </t>
  </si>
  <si>
    <t xml:space="preserve">Volumen queso oveja (miles de kg) </t>
  </si>
  <si>
    <t>Precio medio del queso de mezcla</t>
  </si>
  <si>
    <t>Volumen de queso importado</t>
  </si>
  <si>
    <t>Valor del queso importado</t>
  </si>
  <si>
    <t>Precio del queso importado</t>
  </si>
  <si>
    <t>Valor del queso de oveja exportado</t>
  </si>
  <si>
    <t>Precio del queso de oveja exportado</t>
  </si>
  <si>
    <t>(2) año base 1985</t>
  </si>
  <si>
    <t>Alimentos de ganado para ovino y caprino (1)</t>
  </si>
  <si>
    <t>Tratamientos zoosanitarios (1)</t>
  </si>
  <si>
    <t>Gastos generales (1)</t>
  </si>
  <si>
    <t>Conservacion y reparacion de edificios (1)</t>
  </si>
  <si>
    <t>Carburantes (1)</t>
  </si>
  <si>
    <t>Electricidad (1)</t>
  </si>
  <si>
    <t>Lubricantes (1)</t>
  </si>
  <si>
    <t>Bienes de inversión (1)</t>
  </si>
  <si>
    <t>Mano de obra de pastores (2)</t>
  </si>
  <si>
    <t>Mano de obra manejo de ganado (2)</t>
  </si>
  <si>
    <t xml:space="preserve">Alimentos de ganado para ovino y caprino </t>
  </si>
  <si>
    <t xml:space="preserve">Tratamientos zoosanitarios </t>
  </si>
  <si>
    <t xml:space="preserve">Gastos generales </t>
  </si>
  <si>
    <t xml:space="preserve">Conservacion y reparacion de edificios </t>
  </si>
  <si>
    <t xml:space="preserve">Conservacion y reparacion de maquinaria </t>
  </si>
  <si>
    <t xml:space="preserve">Carburantes </t>
  </si>
  <si>
    <t xml:space="preserve">Electricidad </t>
  </si>
  <si>
    <t xml:space="preserve">Lubricantes </t>
  </si>
  <si>
    <t xml:space="preserve">Bienes de inversión </t>
  </si>
  <si>
    <t xml:space="preserve">Mano de obra de pastores </t>
  </si>
  <si>
    <t xml:space="preserve">Mano de obra manejo de ganado </t>
  </si>
  <si>
    <t>Indice de costes de producción</t>
  </si>
  <si>
    <t>Base de cálculo Enero 2011</t>
  </si>
  <si>
    <t>Cálculo con las ponderaciones de cada variable</t>
  </si>
  <si>
    <t>Índice de costes</t>
  </si>
  <si>
    <t>Indice del queso que no es de oveja</t>
  </si>
  <si>
    <t>Cálculo</t>
  </si>
  <si>
    <t>Variación final del modelo</t>
  </si>
  <si>
    <t>Coeficientes del modelo</t>
  </si>
  <si>
    <t>Indice del queso de oveja</t>
  </si>
  <si>
    <t>Precio del queso de mezcla</t>
  </si>
  <si>
    <t>son las ponderaciones de las diferentes indicadores del modelo</t>
  </si>
  <si>
    <t>Precio del queso en general</t>
  </si>
  <si>
    <t>Precio del queso puro de oveja</t>
  </si>
  <si>
    <t>Precio del queso que no es de oveja</t>
  </si>
  <si>
    <t>Coste de producción</t>
  </si>
  <si>
    <r>
      <t xml:space="preserve"> alfa</t>
    </r>
    <r>
      <rPr>
        <vertAlign val="subscript"/>
        <sz val="14"/>
        <color indexed="12"/>
        <rFont val="Arial"/>
        <family val="2"/>
      </rPr>
      <t>i</t>
    </r>
    <r>
      <rPr>
        <sz val="14"/>
        <color indexed="12"/>
        <rFont val="Arial"/>
        <family val="2"/>
      </rPr>
      <t xml:space="preserve"> </t>
    </r>
  </si>
  <si>
    <t>Variación porcentual</t>
  </si>
  <si>
    <r>
      <t>D</t>
    </r>
    <r>
      <rPr>
        <b/>
        <sz val="14"/>
        <color indexed="12"/>
        <rFont val="Arial"/>
        <family val="2"/>
      </rPr>
      <t>I</t>
    </r>
    <r>
      <rPr>
        <b/>
        <vertAlign val="subscript"/>
        <sz val="14"/>
        <color indexed="12"/>
        <rFont val="Arial"/>
        <family val="2"/>
      </rPr>
      <t>i</t>
    </r>
  </si>
  <si>
    <t>son las variaciones porcentuales de cada una de las variables presentes en el modelo</t>
  </si>
  <si>
    <t>Variación final del precio de la leche de oveja para el mes siguiente:</t>
  </si>
  <si>
    <t>Volumen del queso de oveja exportado</t>
  </si>
  <si>
    <t>Precios del queso pecorino romano</t>
  </si>
  <si>
    <t>Índice de precios del pecorino romano</t>
  </si>
  <si>
    <t>Índice medio</t>
  </si>
  <si>
    <t>Producción Total en Toneladas de leche de vaca, oveja y cabra en 2012</t>
  </si>
  <si>
    <t>% de cada tipo</t>
  </si>
  <si>
    <t>Precio medio ponderado vaca- cabra</t>
  </si>
  <si>
    <t>Modelo INREF4</t>
  </si>
  <si>
    <t>Modelo INREF2</t>
  </si>
  <si>
    <t>Variación del índice INREF2</t>
  </si>
  <si>
    <t>Índice del precio medio vaca-cabra respecto del periodo anterior (INREF4)</t>
  </si>
  <si>
    <t>(1) año Base de calculo 2005</t>
  </si>
  <si>
    <t xml:space="preserve">(Total no tiene por que ser 100%) </t>
  </si>
  <si>
    <t>Manejo de esta hoja</t>
  </si>
  <si>
    <t>Esta herramienta sirve para simular escenarios con diferentes ponderaciones del siguiente modelo de indexación de precios. Instrucciones de uso:</t>
  </si>
  <si>
    <t>Total:</t>
  </si>
  <si>
    <t>1.- Deben de elegirse las variables del modelo y sus ponderaciones en esta misma hoja (por ej. 20 para 20%; debe sumar 100).</t>
  </si>
  <si>
    <t>Precio medio queso en general:</t>
  </si>
  <si>
    <t>Precio medio del queso de oveja:</t>
  </si>
  <si>
    <t>Precio del queso de mezcla:</t>
  </si>
  <si>
    <t>Precio de Queso de oveja exportado:</t>
  </si>
  <si>
    <t>Precio del queso importado en general:</t>
  </si>
  <si>
    <t>Coste:</t>
  </si>
  <si>
    <t>Precio de la leche de vaca:</t>
  </si>
  <si>
    <t>Precio de la leche de cabra:</t>
  </si>
  <si>
    <t>TOTAL:</t>
  </si>
  <si>
    <t>Precio de Queso que no es de oveja:</t>
  </si>
  <si>
    <t>Meses</t>
  </si>
  <si>
    <t>Coeficientes de estacionalidad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</si>
  <si>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</si>
  <si>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</si>
  <si>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</si>
  <si>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</si>
  <si>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</si>
  <si>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</si>
  <si>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</si>
  <si>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</si>
  <si>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</si>
  <si>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</si>
  <si>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</si>
  <si>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</si>
  <si>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Coef. de estacionalidad</t>
  </si>
  <si>
    <r>
      <t>2.- La pestaña "</t>
    </r>
    <r>
      <rPr>
        <i/>
        <sz val="11"/>
        <rFont val="Arial Narrow"/>
        <family val="2"/>
      </rPr>
      <t>Datos originales y del modelo</t>
    </r>
    <r>
      <rPr>
        <sz val="11"/>
        <rFont val="Arial Narrow"/>
        <family val="2"/>
      </rPr>
      <t>" debe de rellenarse únicamente los datos referentes a las variables originales.</t>
    </r>
  </si>
  <si>
    <r>
      <t>3.- La pestaña "</t>
    </r>
    <r>
      <rPr>
        <i/>
        <sz val="11"/>
        <rFont val="Arial Narrow"/>
        <family val="2"/>
      </rPr>
      <t>Datos y cálculo de los costes</t>
    </r>
    <r>
      <rPr>
        <sz val="11"/>
        <rFont val="Arial Narrow"/>
        <family val="2"/>
      </rPr>
      <t>" debe de realizarse exactamente la mismo que en el apartado anterior.</t>
    </r>
  </si>
  <si>
    <r>
      <t>4.- En la pestaña "</t>
    </r>
    <r>
      <rPr>
        <i/>
        <sz val="11"/>
        <rFont val="Arial Narrow"/>
        <family val="2"/>
      </rPr>
      <t>Resultados</t>
    </r>
    <r>
      <rPr>
        <sz val="11"/>
        <rFont val="Arial Narrow"/>
        <family val="2"/>
      </rPr>
      <t>" obtenemos las variaciones finales del modelo y un gráfico para ver su evolución, supuesto un valor inicial de 100 en el primer periodo considerado.</t>
    </r>
  </si>
  <si>
    <r>
      <t>5.- La pestaña "</t>
    </r>
    <r>
      <rPr>
        <i/>
        <sz val="11"/>
        <rFont val="Arial Narrow"/>
        <family val="2"/>
      </rPr>
      <t>Modelos de referencia</t>
    </r>
    <r>
      <rPr>
        <sz val="11"/>
        <rFont val="Arial Narrow"/>
        <family val="2"/>
      </rPr>
      <t>" sirve para introducir datos de las variables de dichos modelos.</t>
    </r>
  </si>
  <si>
    <r>
      <t>6.- La pestaña "</t>
    </r>
    <r>
      <rPr>
        <i/>
        <sz val="11"/>
        <rFont val="Arial Narrow"/>
        <family val="2"/>
      </rPr>
      <t>Simulaciones</t>
    </r>
    <r>
      <rPr>
        <sz val="11"/>
        <rFont val="Arial Narrow"/>
        <family val="2"/>
      </rPr>
      <t>" sirve para calcular la variación del precio de la leche de oveja para variaciones propuestas por el usuario para otras variables.</t>
    </r>
  </si>
  <si>
    <t xml:space="preserve">Vol. queso semicurado (miles de kg) </t>
  </si>
  <si>
    <t xml:space="preserve">Volumen queso curado (miles de kg) </t>
  </si>
  <si>
    <t>Precio del queso oveja exportado</t>
  </si>
  <si>
    <t>Simulación Resultados. Base 100</t>
  </si>
  <si>
    <t>Indice del precio leche de cabra</t>
  </si>
  <si>
    <t>Indice del precio leche de vaca</t>
  </si>
  <si>
    <t>Conservacion y reparacion maquinaria (1)</t>
  </si>
  <si>
    <t>Coeficientes →</t>
  </si>
  <si>
    <t>Indice des prix de gros alimentaires (IPGA) Indice mensuel Référence 100 en 2005 - Fromage de brebis</t>
  </si>
  <si>
    <t>Variación final del precio de la leche de oveja para el mes siguiente (con estacionalidad):</t>
  </si>
  <si>
    <t>- Tanto para los coeficientes como para las variaciones, el número debe de introducirse en porcentaje.</t>
  </si>
  <si>
    <t>- Es decir para introducir 5% debe de teclearse 5, y para introducir en las variaciones porcentuales un descenso del 8% debe de introducirse -8.</t>
  </si>
  <si>
    <t xml:space="preserve">Precio del queso en general </t>
  </si>
  <si>
    <t xml:space="preserve">Precio del queso puro de oveja </t>
  </si>
  <si>
    <t xml:space="preserve">Precio del queso de mezcla </t>
  </si>
  <si>
    <t xml:space="preserve">Variables del modelo </t>
  </si>
  <si>
    <t xml:space="preserve">Precio del queso que no es de oveja </t>
  </si>
  <si>
    <t xml:space="preserve">Precio del queso de oveja exportado </t>
  </si>
  <si>
    <t xml:space="preserve">Precio del queso importado </t>
  </si>
  <si>
    <t xml:space="preserve">Coste de producción </t>
  </si>
  <si>
    <t xml:space="preserve">Precio de la leche de vaca </t>
  </si>
  <si>
    <t xml:space="preserve">Precio de la leche de cabra </t>
  </si>
  <si>
    <t xml:space="preserve">Meses </t>
  </si>
  <si>
    <t xml:space="preserve">Mes: </t>
  </si>
  <si>
    <t>Modelo INREF3</t>
  </si>
  <si>
    <t>Precio medio leche (Gral-Oveja-Cabra)</t>
  </si>
  <si>
    <t>Precio  medio queso puro cabra kg</t>
  </si>
  <si>
    <t xml:space="preserve">Precio: </t>
  </si>
  <si>
    <t>Fecha</t>
  </si>
  <si>
    <t xml:space="preserve">En el mes de: </t>
  </si>
  <si>
    <t xml:space="preserve">Del año: </t>
  </si>
  <si>
    <t>Simulación variación sin estacionalidad</t>
  </si>
  <si>
    <t>Simulación variacion con estacionalidad</t>
  </si>
  <si>
    <t>¿Cuál hubiese sido la evolución si el precio hubiesido sido?:</t>
  </si>
  <si>
    <t>Simulación a partir de un precio ficticio pasado, (Introducir fechas a partir de marzo de 2011 inclusive)</t>
  </si>
  <si>
    <t>∆ Index con Estac.</t>
  </si>
  <si>
    <t>∆ INREF2</t>
  </si>
  <si>
    <t>∆ INREF3</t>
  </si>
  <si>
    <t>∆ INREF4</t>
  </si>
  <si>
    <t>Var. respecto mes anterior (MODELO INDEX)</t>
  </si>
  <si>
    <t>Var. respecto mes anterior (MODELO INDEX) con estacionalid.</t>
  </si>
  <si>
    <t>Coeficientes:</t>
  </si>
  <si>
    <t>Resultado del índice</t>
  </si>
  <si>
    <t>Resultado en base 100</t>
  </si>
  <si>
    <t>2014*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</si>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</sst>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$-C0A]mmmm\-yy;@"/>
    <numFmt numFmtId="165" formatCode="0.0000"/>
    <numFmt numFmtId="166" formatCode="0.000"/>
    <numFmt numFmtId="167" formatCode="0.000%"/>
    <numFmt numFmtId="168" formatCode="#,##0.00\ &quot;€&quot;"/>
    <numFmt numFmtId="169" formatCode="#,##0.000"/>
    <numFmt numFmtId="170" formatCode="[$-C0A]mmm\-yy;@"/>
    <numFmt numFmtId="171" formatCode="#,##0.0000\ &quot;€&quot;"/>
    <numFmt numFmtId="172" formatCode="_-* #,##0.00\ _P_t_s_-;\-* #,##0.00\ _P_t_s_-;_-* &quot;-&quot;??\ _P_t_s_-;_-@_-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vertAlign val="subscript"/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b/>
      <sz val="14"/>
      <color indexed="12"/>
      <name val="Symbol"/>
      <family val="1"/>
      <charset val="2"/>
    </font>
    <font>
      <b/>
      <vertAlign val="subscript"/>
      <sz val="14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name val="Arial Narrow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name val="Arial Narrow"/>
      <family val="2"/>
    </font>
    <font>
      <i/>
      <sz val="11"/>
      <name val="Arial Narrow"/>
      <family val="2"/>
    </font>
    <font>
      <b/>
      <sz val="10"/>
      <color theme="0"/>
      <name val="Arial"/>
      <family val="2"/>
    </font>
    <font>
      <b/>
      <sz val="14"/>
      <color theme="0"/>
      <name val="Arial Rounded MT Bold"/>
      <family val="2"/>
    </font>
    <font>
      <b/>
      <sz val="14"/>
      <color theme="0"/>
      <name val="Arial Black"/>
      <family val="2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6" tint="-0.499984740745262"/>
      <name val="Arial"/>
      <family val="2"/>
    </font>
    <font>
      <sz val="12"/>
      <color rgb="FF002060"/>
      <name val="Arial"/>
      <family val="2"/>
    </font>
    <font>
      <b/>
      <sz val="16"/>
      <color rgb="FF002060"/>
      <name val="Arial"/>
      <family val="2"/>
    </font>
    <font>
      <b/>
      <sz val="16"/>
      <color theme="6" tint="-0.499984740745262"/>
      <name val="Arial"/>
      <family val="2"/>
    </font>
    <font>
      <i/>
      <u/>
      <sz val="8"/>
      <name val="Arial"/>
      <family val="2"/>
    </font>
    <font>
      <b/>
      <sz val="12"/>
      <color rgb="FF002060"/>
      <name val="Arial"/>
      <family val="2"/>
    </font>
    <font>
      <sz val="10"/>
      <name val="Arial"/>
      <family val="2"/>
    </font>
    <font>
      <sz val="11"/>
      <color theme="0"/>
      <name val="Calibri"/>
      <family val="2"/>
    </font>
    <font>
      <b/>
      <sz val="12"/>
      <color rgb="FF00B05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rgb="FF000000"/>
      <name val="Arial Rounded MT Bold"/>
      <family val="2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color rgb="FF000000"/>
      <name val="Aharoni"/>
      <charset val="177"/>
    </font>
    <font>
      <sz val="12"/>
      <color rgb="FF000000"/>
      <name val="Aharoni"/>
      <charset val="177"/>
    </font>
    <font>
      <sz val="12"/>
      <name val="Aharoni"/>
      <charset val="177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0"/>
      <color theme="9" tint="0.39997558519241921"/>
      <name val="Arial"/>
      <family val="2"/>
    </font>
    <font>
      <b/>
      <sz val="11"/>
      <color rgb="FFFF0000"/>
      <name val="Arial"/>
      <family val="2"/>
    </font>
    <font>
      <sz val="10"/>
      <color rgb="FFFFFF00"/>
      <name val="Arial"/>
      <family val="2"/>
    </font>
    <font>
      <b/>
      <sz val="10"/>
      <color rgb="FFFFFF00"/>
      <name val="Arial"/>
      <family val="2"/>
    </font>
    <font>
      <sz val="8"/>
      <color rgb="FF000000"/>
      <name val="Tahoma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99AB5"/>
        <bgColor indexed="64"/>
      </patternFill>
    </fill>
    <fill>
      <patternFill patternType="solid">
        <fgColor rgb="FF6599D9"/>
        <bgColor indexed="64"/>
      </patternFill>
    </fill>
    <fill>
      <patternFill patternType="solid">
        <fgColor rgb="FF3795AF"/>
        <bgColor indexed="64"/>
      </patternFill>
    </fill>
    <fill>
      <patternFill patternType="solid">
        <fgColor rgb="FF399AB5"/>
        <bgColor auto="1"/>
      </patternFill>
    </fill>
    <fill>
      <patternFill patternType="solid">
        <fgColor rgb="FF75A4DD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75A4D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ck">
        <color indexed="64"/>
      </top>
      <bottom style="thin">
        <color theme="1" tint="0.499984740745262"/>
      </bottom>
      <diagonal/>
    </border>
    <border>
      <left/>
      <right/>
      <top/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/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ck">
        <color theme="0" tint="-4.9989318521683403E-2"/>
      </bottom>
      <diagonal/>
    </border>
    <border>
      <left style="thick">
        <color indexed="64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indexed="64"/>
      </left>
      <right/>
      <top style="thick">
        <color theme="0" tint="-4.9989318521683403E-2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theme="0" tint="-4.9989318521683403E-2"/>
      </bottom>
      <diagonal/>
    </border>
    <border>
      <left style="thick">
        <color indexed="64"/>
      </left>
      <right/>
      <top style="thick">
        <color theme="0" tint="-4.9989318521683403E-2"/>
      </top>
      <bottom/>
      <diagonal/>
    </border>
    <border>
      <left style="thick">
        <color indexed="64"/>
      </left>
      <right/>
      <top style="thick">
        <color theme="0" tint="-4.9989318521683403E-2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ck">
        <color indexed="64"/>
      </bottom>
      <diagonal/>
    </border>
    <border>
      <left style="thin">
        <color theme="1" tint="0.499984740745262"/>
      </left>
      <right/>
      <top style="thick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ck">
        <color theme="1"/>
      </bottom>
      <diagonal/>
    </border>
    <border>
      <left style="thin">
        <color theme="1" tint="0.499984740745262"/>
      </left>
      <right style="medium">
        <color indexed="64"/>
      </right>
      <top/>
      <bottom style="thick">
        <color theme="1"/>
      </bottom>
      <diagonal/>
    </border>
    <border>
      <left style="medium">
        <color indexed="64"/>
      </left>
      <right style="thin">
        <color indexed="64"/>
      </right>
      <top/>
      <bottom style="thick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0" tint="-4.9989318521683403E-2"/>
      </bottom>
      <diagonal/>
    </border>
    <border>
      <left/>
      <right/>
      <top/>
      <bottom style="slantDashDot">
        <color theme="3" tint="-0.24994659260841701"/>
      </bottom>
      <diagonal/>
    </border>
    <border>
      <left/>
      <right style="hair">
        <color rgb="FFE8E8E8"/>
      </right>
      <top/>
      <bottom style="thick">
        <color theme="0"/>
      </bottom>
      <diagonal/>
    </border>
    <border>
      <left/>
      <right style="hair">
        <color rgb="FFE8E8E8"/>
      </right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/>
      <diagonal/>
    </border>
    <border>
      <left style="thin">
        <color theme="1" tint="0.499984740745262"/>
      </left>
      <right/>
      <top/>
      <bottom style="medium">
        <color indexed="64"/>
      </bottom>
      <diagonal/>
    </border>
    <border>
      <left style="thin">
        <color theme="1" tint="0.499984740745262"/>
      </left>
      <right/>
      <top/>
      <bottom style="thick">
        <color theme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theme="0" tint="-4.9989318521683403E-2"/>
      </bottom>
      <diagonal/>
    </border>
    <border>
      <left style="medium">
        <color indexed="64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 style="medium">
        <color indexed="64"/>
      </left>
      <right/>
      <top style="thick">
        <color theme="0" tint="-4.9989318521683403E-2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1" tint="0.499984740745262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 tint="0.499984740745262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theme="0" tint="-0.34998626667073579"/>
      </left>
      <right/>
      <top/>
      <bottom style="thin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98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4" fillId="0" borderId="0">
      <alignment vertical="top"/>
    </xf>
    <xf numFmtId="0" fontId="16" fillId="0" borderId="0"/>
    <xf numFmtId="0" fontId="16" fillId="23" borderId="4" applyNumberFormat="0" applyFont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5" fillId="0" borderId="9" applyNumberFormat="0" applyFill="0" applyAlignment="0" applyProtection="0"/>
    <xf numFmtId="9" fontId="54" fillId="0" borderId="0" applyFont="0" applyFill="0" applyBorder="0" applyAlignment="0" applyProtection="0"/>
    <xf numFmtId="0" fontId="2" fillId="0" borderId="0"/>
    <xf numFmtId="0" fontId="4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16" fillId="23" borderId="4" applyNumberFormat="0" applyFont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7" applyNumberFormat="0" applyFill="0" applyAlignment="0" applyProtection="0"/>
    <xf numFmtId="0" fontId="31" fillId="0" borderId="138" applyNumberFormat="0" applyFill="0" applyAlignment="0" applyProtection="0"/>
    <xf numFmtId="0" fontId="22" fillId="0" borderId="139" applyNumberFormat="0" applyFill="0" applyAlignment="0" applyProtection="0"/>
    <xf numFmtId="0" fontId="5" fillId="0" borderId="9" applyNumberFormat="0" applyFill="0" applyAlignment="0" applyProtection="0"/>
    <xf numFmtId="9" fontId="4" fillId="0" borderId="0" applyFont="0" applyFill="0" applyBorder="0" applyAlignment="0" applyProtection="0"/>
    <xf numFmtId="0" fontId="30" fillId="0" borderId="137" applyNumberFormat="0" applyFill="0" applyAlignment="0" applyProtection="0"/>
    <xf numFmtId="0" fontId="31" fillId="0" borderId="138" applyNumberFormat="0" applyFill="0" applyAlignment="0" applyProtection="0"/>
    <xf numFmtId="0" fontId="22" fillId="0" borderId="139" applyNumberFormat="0" applyFill="0" applyAlignment="0" applyProtection="0"/>
    <xf numFmtId="172" fontId="4" fillId="0" borderId="0" applyFont="0" applyFill="0" applyBorder="0" applyAlignment="0" applyProtection="0"/>
    <xf numFmtId="0" fontId="4" fillId="0" borderId="0"/>
    <xf numFmtId="172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705">
    <xf numFmtId="0" fontId="0" fillId="0" borderId="0" xfId="0"/>
    <xf numFmtId="0" fontId="0" fillId="27" borderId="0" xfId="0" applyFill="1"/>
    <xf numFmtId="0" fontId="12" fillId="27" borderId="0" xfId="0" applyFont="1" applyFill="1"/>
    <xf numFmtId="0" fontId="13" fillId="27" borderId="0" xfId="0" applyFont="1" applyFill="1"/>
    <xf numFmtId="0" fontId="0" fillId="27" borderId="0" xfId="0" applyFill="1" applyBorder="1"/>
    <xf numFmtId="0" fontId="3" fillId="27" borderId="0" xfId="0" applyFont="1" applyFill="1" applyBorder="1" applyAlignment="1">
      <alignment wrapText="1"/>
    </xf>
    <xf numFmtId="0" fontId="7" fillId="27" borderId="0" xfId="0" applyFont="1" applyFill="1" applyBorder="1" applyAlignment="1">
      <alignment horizontal="right"/>
    </xf>
    <xf numFmtId="9" fontId="7" fillId="27" borderId="0" xfId="0" applyNumberFormat="1" applyFont="1" applyFill="1" applyAlignment="1">
      <alignment horizontal="center"/>
    </xf>
    <xf numFmtId="0" fontId="32" fillId="27" borderId="0" xfId="0" applyFont="1" applyFill="1" applyAlignment="1">
      <alignment horizontal="left"/>
    </xf>
    <xf numFmtId="0" fontId="10" fillId="27" borderId="0" xfId="0" applyFont="1" applyFill="1" applyAlignment="1">
      <alignment horizontal="right"/>
    </xf>
    <xf numFmtId="0" fontId="14" fillId="27" borderId="0" xfId="0" applyFont="1" applyFill="1" applyAlignment="1">
      <alignment horizontal="right"/>
    </xf>
    <xf numFmtId="0" fontId="0" fillId="27" borderId="0" xfId="0" applyFill="1" applyAlignment="1">
      <alignment horizontal="center"/>
    </xf>
    <xf numFmtId="0" fontId="7" fillId="27" borderId="0" xfId="0" applyFont="1" applyFill="1" applyAlignment="1">
      <alignment horizontal="center"/>
    </xf>
    <xf numFmtId="0" fontId="33" fillId="27" borderId="0" xfId="0" applyFont="1" applyFill="1" applyAlignment="1">
      <alignment horizontal="center"/>
    </xf>
    <xf numFmtId="0" fontId="34" fillId="27" borderId="0" xfId="0" applyFont="1" applyFill="1" applyAlignment="1">
      <alignment horizontal="left"/>
    </xf>
    <xf numFmtId="0" fontId="8" fillId="27" borderId="0" xfId="0" applyFont="1" applyFill="1" applyAlignment="1">
      <alignment vertical="center"/>
    </xf>
    <xf numFmtId="10" fontId="7" fillId="27" borderId="0" xfId="0" applyNumberFormat="1" applyFont="1" applyFill="1" applyAlignment="1">
      <alignment horizontal="center"/>
    </xf>
    <xf numFmtId="9" fontId="8" fillId="27" borderId="0" xfId="0" applyNumberFormat="1" applyFont="1" applyFill="1" applyAlignment="1">
      <alignment horizontal="center"/>
    </xf>
    <xf numFmtId="10" fontId="35" fillId="33" borderId="15" xfId="0" applyNumberFormat="1" applyFont="1" applyFill="1" applyBorder="1" applyAlignment="1">
      <alignment horizontal="center"/>
    </xf>
    <xf numFmtId="10" fontId="35" fillId="33" borderId="0" xfId="0" applyNumberFormat="1" applyFont="1" applyFill="1" applyBorder="1" applyAlignment="1">
      <alignment horizontal="center"/>
    </xf>
    <xf numFmtId="10" fontId="35" fillId="33" borderId="20" xfId="0" applyNumberFormat="1" applyFont="1" applyFill="1" applyBorder="1" applyAlignment="1">
      <alignment horizontal="center"/>
    </xf>
    <xf numFmtId="10" fontId="35" fillId="31" borderId="0" xfId="0" applyNumberFormat="1" applyFont="1" applyFill="1" applyBorder="1" applyAlignment="1">
      <alignment horizontal="center"/>
    </xf>
    <xf numFmtId="164" fontId="38" fillId="32" borderId="15" xfId="0" applyNumberFormat="1" applyFont="1" applyFill="1" applyBorder="1" applyAlignment="1">
      <alignment horizontal="center"/>
    </xf>
    <xf numFmtId="164" fontId="38" fillId="32" borderId="0" xfId="0" applyNumberFormat="1" applyFont="1" applyFill="1" applyBorder="1" applyAlignment="1">
      <alignment horizontal="center"/>
    </xf>
    <xf numFmtId="164" fontId="38" fillId="32" borderId="20" xfId="0" applyNumberFormat="1" applyFont="1" applyFill="1" applyBorder="1" applyAlignment="1">
      <alignment horizontal="center"/>
    </xf>
    <xf numFmtId="0" fontId="8" fillId="27" borderId="0" xfId="0" applyFont="1" applyFill="1" applyBorder="1" applyAlignment="1">
      <alignment horizontal="right" vertical="center" wrapText="1"/>
    </xf>
    <xf numFmtId="0" fontId="32" fillId="27" borderId="0" xfId="0" applyFont="1" applyFill="1"/>
    <xf numFmtId="0" fontId="8" fillId="29" borderId="17" xfId="0" applyFont="1" applyFill="1" applyBorder="1" applyAlignment="1">
      <alignment horizontal="right" vertical="center" wrapText="1"/>
    </xf>
    <xf numFmtId="9" fontId="7" fillId="30" borderId="18" xfId="0" applyNumberFormat="1" applyFont="1" applyFill="1" applyBorder="1" applyAlignment="1">
      <alignment horizontal="center"/>
    </xf>
    <xf numFmtId="0" fontId="8" fillId="29" borderId="19" xfId="0" applyFont="1" applyFill="1" applyBorder="1" applyAlignment="1">
      <alignment horizontal="right" vertical="center" wrapText="1"/>
    </xf>
    <xf numFmtId="0" fontId="34" fillId="27" borderId="0" xfId="0" applyFont="1" applyFill="1" applyAlignment="1"/>
    <xf numFmtId="0" fontId="39" fillId="27" borderId="0" xfId="0" applyFont="1" applyFill="1" applyAlignment="1"/>
    <xf numFmtId="0" fontId="0" fillId="34" borderId="0" xfId="0" applyFill="1"/>
    <xf numFmtId="0" fontId="0" fillId="34" borderId="0" xfId="0" applyFill="1" applyAlignment="1">
      <alignment horizontal="center"/>
    </xf>
    <xf numFmtId="10" fontId="0" fillId="34" borderId="0" xfId="0" applyNumberFormat="1" applyFill="1" applyAlignment="1">
      <alignment horizontal="center"/>
    </xf>
    <xf numFmtId="0" fontId="0" fillId="34" borderId="0" xfId="0" applyFill="1" applyAlignment="1">
      <alignment horizontal="center" vertical="center"/>
    </xf>
    <xf numFmtId="0" fontId="0" fillId="34" borderId="0" xfId="0" applyFill="1" applyAlignment="1">
      <alignment vertical="center"/>
    </xf>
    <xf numFmtId="164" fontId="44" fillId="32" borderId="0" xfId="0" applyNumberFormat="1" applyFont="1" applyFill="1" applyBorder="1" applyAlignment="1">
      <alignment horizontal="center"/>
    </xf>
    <xf numFmtId="0" fontId="41" fillId="26" borderId="27" xfId="0" applyFont="1" applyFill="1" applyBorder="1" applyAlignment="1">
      <alignment horizontal="center" vertical="center" wrapText="1"/>
    </xf>
    <xf numFmtId="0" fontId="41" fillId="26" borderId="30" xfId="0" applyFont="1" applyFill="1" applyBorder="1" applyAlignment="1">
      <alignment horizontal="center" vertical="center" wrapText="1"/>
    </xf>
    <xf numFmtId="0" fontId="41" fillId="26" borderId="28" xfId="0" applyFont="1" applyFill="1" applyBorder="1" applyAlignment="1">
      <alignment horizontal="center" vertical="center" wrapText="1"/>
    </xf>
    <xf numFmtId="0" fontId="41" fillId="26" borderId="29" xfId="0" applyFont="1" applyFill="1" applyBorder="1" applyAlignment="1">
      <alignment horizontal="center" vertical="center" wrapText="1"/>
    </xf>
    <xf numFmtId="0" fontId="41" fillId="35" borderId="30" xfId="0" applyFont="1" applyFill="1" applyBorder="1" applyAlignment="1">
      <alignment horizontal="center" vertical="center" wrapText="1"/>
    </xf>
    <xf numFmtId="0" fontId="41" fillId="35" borderId="27" xfId="0" applyFont="1" applyFill="1" applyBorder="1" applyAlignment="1">
      <alignment horizontal="center" vertical="center" wrapText="1"/>
    </xf>
    <xf numFmtId="0" fontId="41" fillId="35" borderId="28" xfId="0" applyFont="1" applyFill="1" applyBorder="1" applyAlignment="1">
      <alignment horizontal="center" vertical="center" wrapText="1"/>
    </xf>
    <xf numFmtId="164" fontId="44" fillId="32" borderId="33" xfId="0" applyNumberFormat="1" applyFont="1" applyFill="1" applyBorder="1" applyAlignment="1">
      <alignment horizontal="center"/>
    </xf>
    <xf numFmtId="164" fontId="44" fillId="32" borderId="35" xfId="0" applyNumberFormat="1" applyFont="1" applyFill="1" applyBorder="1" applyAlignment="1">
      <alignment horizontal="center"/>
    </xf>
    <xf numFmtId="164" fontId="44" fillId="32" borderId="37" xfId="0" applyNumberFormat="1" applyFont="1" applyFill="1" applyBorder="1" applyAlignment="1">
      <alignment horizontal="center"/>
    </xf>
    <xf numFmtId="164" fontId="38" fillId="25" borderId="0" xfId="0" applyNumberFormat="1" applyFont="1" applyFill="1" applyBorder="1" applyAlignment="1">
      <alignment horizontal="center"/>
    </xf>
    <xf numFmtId="164" fontId="38" fillId="25" borderId="20" xfId="0" applyNumberFormat="1" applyFont="1" applyFill="1" applyBorder="1" applyAlignment="1">
      <alignment horizontal="center"/>
    </xf>
    <xf numFmtId="164" fontId="44" fillId="38" borderId="31" xfId="0" applyNumberFormat="1" applyFont="1" applyFill="1" applyBorder="1" applyAlignment="1">
      <alignment horizontal="center"/>
    </xf>
    <xf numFmtId="164" fontId="44" fillId="38" borderId="0" xfId="0" applyNumberFormat="1" applyFont="1" applyFill="1" applyBorder="1" applyAlignment="1">
      <alignment horizontal="center"/>
    </xf>
    <xf numFmtId="10" fontId="3" fillId="43" borderId="53" xfId="0" applyNumberFormat="1" applyFont="1" applyFill="1" applyBorder="1" applyAlignment="1">
      <alignment horizontal="center" vertical="center" wrapText="1"/>
    </xf>
    <xf numFmtId="2" fontId="0" fillId="27" borderId="0" xfId="0" applyNumberFormat="1" applyFill="1"/>
    <xf numFmtId="0" fontId="41" fillId="44" borderId="10" xfId="0" applyFont="1" applyFill="1" applyBorder="1" applyAlignment="1">
      <alignment horizontal="center" vertical="center" wrapText="1"/>
    </xf>
    <xf numFmtId="2" fontId="44" fillId="44" borderId="0" xfId="0" applyNumberFormat="1" applyFont="1" applyFill="1" applyBorder="1" applyAlignment="1">
      <alignment vertical="center"/>
    </xf>
    <xf numFmtId="0" fontId="45" fillId="29" borderId="11" xfId="0" applyFont="1" applyFill="1" applyBorder="1" applyAlignment="1">
      <alignment horizontal="center" vertical="center" wrapText="1"/>
    </xf>
    <xf numFmtId="0" fontId="45" fillId="29" borderId="24" xfId="0" applyFont="1" applyFill="1" applyBorder="1" applyAlignment="1">
      <alignment horizontal="center" vertical="center" wrapText="1"/>
    </xf>
    <xf numFmtId="0" fontId="47" fillId="30" borderId="11" xfId="0" applyFont="1" applyFill="1" applyBorder="1" applyAlignment="1">
      <alignment horizontal="center" vertical="center" wrapText="1"/>
    </xf>
    <xf numFmtId="0" fontId="3" fillId="43" borderId="76" xfId="0" applyFont="1" applyFill="1" applyBorder="1" applyAlignment="1">
      <alignment horizontal="center" vertical="center" wrapText="1"/>
    </xf>
    <xf numFmtId="0" fontId="45" fillId="26" borderId="11" xfId="0" applyFont="1" applyFill="1" applyBorder="1" applyAlignment="1">
      <alignment horizontal="center" vertical="center" wrapText="1"/>
    </xf>
    <xf numFmtId="0" fontId="45" fillId="26" borderId="31" xfId="0" applyFont="1" applyFill="1" applyBorder="1" applyAlignment="1"/>
    <xf numFmtId="0" fontId="0" fillId="44" borderId="0" xfId="0" applyFill="1" applyBorder="1" applyAlignment="1"/>
    <xf numFmtId="0" fontId="45" fillId="26" borderId="24" xfId="0" applyFont="1" applyFill="1" applyBorder="1" applyAlignment="1">
      <alignment horizontal="center" vertical="center" wrapText="1"/>
    </xf>
    <xf numFmtId="0" fontId="45" fillId="26" borderId="78" xfId="0" applyFont="1" applyFill="1" applyBorder="1" applyAlignment="1">
      <alignment horizontal="center" vertical="center" wrapText="1"/>
    </xf>
    <xf numFmtId="2" fontId="44" fillId="44" borderId="79" xfId="0" applyNumberFormat="1" applyFont="1" applyFill="1" applyBorder="1" applyAlignment="1">
      <alignment vertical="center"/>
    </xf>
    <xf numFmtId="0" fontId="45" fillId="26" borderId="87" xfId="0" applyFont="1" applyFill="1" applyBorder="1" applyAlignment="1">
      <alignment horizontal="center" vertical="center" wrapText="1"/>
    </xf>
    <xf numFmtId="2" fontId="44" fillId="44" borderId="88" xfId="0" applyNumberFormat="1" applyFont="1" applyFill="1" applyBorder="1" applyAlignment="1">
      <alignment vertical="center"/>
    </xf>
    <xf numFmtId="0" fontId="41" fillId="44" borderId="13" xfId="0" applyFont="1" applyFill="1" applyBorder="1" applyAlignment="1">
      <alignment horizontal="center" vertical="center" wrapText="1"/>
    </xf>
    <xf numFmtId="0" fontId="45" fillId="29" borderId="78" xfId="0" applyFont="1" applyFill="1" applyBorder="1" applyAlignment="1">
      <alignment horizontal="center" vertical="center" wrapText="1"/>
    </xf>
    <xf numFmtId="0" fontId="47" fillId="30" borderId="24" xfId="0" applyFont="1" applyFill="1" applyBorder="1" applyAlignment="1">
      <alignment horizontal="center" vertical="center" wrapText="1"/>
    </xf>
    <xf numFmtId="0" fontId="41" fillId="44" borderId="12" xfId="0" applyFont="1" applyFill="1" applyBorder="1" applyAlignment="1">
      <alignment horizontal="center" vertical="center" wrapText="1"/>
    </xf>
    <xf numFmtId="0" fontId="41" fillId="44" borderId="101" xfId="0" applyFont="1" applyFill="1" applyBorder="1" applyAlignment="1">
      <alignment horizontal="center"/>
    </xf>
    <xf numFmtId="0" fontId="47" fillId="30" borderId="104" xfId="0" applyFont="1" applyFill="1" applyBorder="1" applyAlignment="1">
      <alignment horizontal="center" vertical="center" wrapText="1"/>
    </xf>
    <xf numFmtId="17" fontId="6" fillId="27" borderId="0" xfId="0" applyNumberFormat="1" applyFont="1" applyFill="1" applyAlignment="1">
      <alignment horizontal="center" vertical="center" wrapText="1"/>
    </xf>
    <xf numFmtId="0" fontId="0" fillId="27" borderId="0" xfId="0" applyFill="1" applyAlignment="1">
      <alignment wrapText="1"/>
    </xf>
    <xf numFmtId="164" fontId="44" fillId="38" borderId="35" xfId="0" applyNumberFormat="1" applyFont="1" applyFill="1" applyBorder="1" applyAlignment="1">
      <alignment horizontal="center"/>
    </xf>
    <xf numFmtId="164" fontId="44" fillId="38" borderId="37" xfId="0" applyNumberFormat="1" applyFont="1" applyFill="1" applyBorder="1" applyAlignment="1">
      <alignment horizontal="center"/>
    </xf>
    <xf numFmtId="0" fontId="45" fillId="29" borderId="110" xfId="0" applyFont="1" applyFill="1" applyBorder="1" applyAlignment="1">
      <alignment horizontal="center" vertical="center" wrapText="1"/>
    </xf>
    <xf numFmtId="0" fontId="45" fillId="26" borderId="110" xfId="0" applyFont="1" applyFill="1" applyBorder="1" applyAlignment="1">
      <alignment horizontal="center" vertical="center" wrapText="1"/>
    </xf>
    <xf numFmtId="0" fontId="45" fillId="29" borderId="110" xfId="34" applyFont="1" applyFill="1" applyBorder="1" applyAlignment="1">
      <alignment horizontal="center" vertical="center" wrapText="1"/>
    </xf>
    <xf numFmtId="0" fontId="45" fillId="26" borderId="111" xfId="0" applyFont="1" applyFill="1" applyBorder="1" applyAlignment="1">
      <alignment horizontal="center" vertical="center"/>
    </xf>
    <xf numFmtId="0" fontId="7" fillId="27" borderId="0" xfId="0" applyFont="1" applyFill="1"/>
    <xf numFmtId="0" fontId="32" fillId="27" borderId="0" xfId="0" applyFont="1" applyFill="1" applyAlignment="1">
      <alignment horizontal="right"/>
    </xf>
    <xf numFmtId="0" fontId="33" fillId="27" borderId="0" xfId="0" applyFont="1" applyFill="1" applyAlignment="1">
      <alignment horizontal="right"/>
    </xf>
    <xf numFmtId="169" fontId="33" fillId="27" borderId="0" xfId="0" applyNumberFormat="1" applyFont="1" applyFill="1" applyBorder="1" applyAlignment="1">
      <alignment horizontal="center"/>
    </xf>
    <xf numFmtId="169" fontId="33" fillId="27" borderId="0" xfId="0" applyNumberFormat="1" applyFont="1" applyFill="1" applyBorder="1" applyAlignment="1">
      <alignment horizontal="center" wrapText="1"/>
    </xf>
    <xf numFmtId="0" fontId="52" fillId="27" borderId="0" xfId="0" applyFont="1" applyFill="1" applyAlignment="1">
      <alignment horizontal="center" vertical="center"/>
    </xf>
    <xf numFmtId="0" fontId="53" fillId="27" borderId="0" xfId="0" applyFont="1" applyFill="1" applyAlignment="1">
      <alignment horizontal="center"/>
    </xf>
    <xf numFmtId="0" fontId="53" fillId="27" borderId="0" xfId="0" applyFont="1" applyFill="1" applyAlignment="1">
      <alignment horizontal="center" vertical="center"/>
    </xf>
    <xf numFmtId="0" fontId="53" fillId="27" borderId="0" xfId="0" applyFont="1" applyFill="1" applyAlignment="1">
      <alignment horizontal="center" vertical="center" wrapText="1"/>
    </xf>
    <xf numFmtId="9" fontId="33" fillId="27" borderId="0" xfId="0" applyNumberFormat="1" applyFont="1" applyFill="1" applyBorder="1" applyAlignment="1">
      <alignment horizontal="center" wrapText="1"/>
    </xf>
    <xf numFmtId="0" fontId="53" fillId="27" borderId="0" xfId="0" applyFont="1" applyFill="1" applyAlignment="1">
      <alignment horizontal="right" vertical="center"/>
    </xf>
    <xf numFmtId="0" fontId="0" fillId="27" borderId="0" xfId="0" applyFill="1" applyAlignment="1"/>
    <xf numFmtId="0" fontId="53" fillId="27" borderId="0" xfId="0" applyFont="1" applyFill="1" applyAlignment="1">
      <alignment horizontal="right"/>
    </xf>
    <xf numFmtId="2" fontId="8" fillId="42" borderId="26" xfId="0" applyNumberFormat="1" applyFont="1" applyFill="1" applyBorder="1" applyAlignment="1" applyProtection="1">
      <alignment horizontal="center"/>
      <protection locked="0"/>
    </xf>
    <xf numFmtId="168" fontId="8" fillId="42" borderId="26" xfId="0" applyNumberFormat="1" applyFont="1" applyFill="1" applyBorder="1" applyAlignment="1" applyProtection="1">
      <alignment horizontal="center"/>
      <protection locked="0"/>
    </xf>
    <xf numFmtId="2" fontId="8" fillId="42" borderId="22" xfId="0" applyNumberFormat="1" applyFont="1" applyFill="1" applyBorder="1" applyAlignment="1" applyProtection="1">
      <alignment horizontal="center"/>
      <protection locked="0"/>
    </xf>
    <xf numFmtId="168" fontId="8" fillId="42" borderId="22" xfId="0" applyNumberFormat="1" applyFont="1" applyFill="1" applyBorder="1" applyAlignment="1" applyProtection="1">
      <alignment horizontal="center"/>
      <protection locked="0"/>
    </xf>
    <xf numFmtId="2" fontId="8" fillId="42" borderId="25" xfId="0" applyNumberFormat="1" applyFont="1" applyFill="1" applyBorder="1" applyAlignment="1" applyProtection="1">
      <alignment horizontal="center"/>
      <protection locked="0"/>
    </xf>
    <xf numFmtId="168" fontId="8" fillId="42" borderId="25" xfId="0" applyNumberFormat="1" applyFont="1" applyFill="1" applyBorder="1" applyAlignment="1" applyProtection="1">
      <alignment horizontal="center"/>
      <protection locked="0"/>
    </xf>
    <xf numFmtId="2" fontId="8" fillId="41" borderId="36" xfId="0" applyNumberFormat="1" applyFont="1" applyFill="1" applyBorder="1" applyAlignment="1" applyProtection="1">
      <alignment horizontal="center"/>
      <protection locked="0"/>
    </xf>
    <xf numFmtId="168" fontId="8" fillId="41" borderId="36" xfId="0" applyNumberFormat="1" applyFont="1" applyFill="1" applyBorder="1" applyAlignment="1" applyProtection="1">
      <alignment horizontal="center"/>
      <protection locked="0"/>
    </xf>
    <xf numFmtId="2" fontId="8" fillId="41" borderId="22" xfId="0" applyNumberFormat="1" applyFont="1" applyFill="1" applyBorder="1" applyAlignment="1" applyProtection="1">
      <alignment horizontal="center"/>
      <protection locked="0"/>
    </xf>
    <xf numFmtId="168" fontId="8" fillId="41" borderId="22" xfId="0" applyNumberFormat="1" applyFont="1" applyFill="1" applyBorder="1" applyAlignment="1" applyProtection="1">
      <alignment horizontal="center"/>
      <protection locked="0"/>
    </xf>
    <xf numFmtId="2" fontId="0" fillId="24" borderId="80" xfId="0" applyNumberFormat="1" applyFill="1" applyBorder="1" applyAlignment="1" applyProtection="1">
      <alignment horizontal="center"/>
      <protection locked="0"/>
    </xf>
    <xf numFmtId="2" fontId="0" fillId="24" borderId="26" xfId="0" applyNumberFormat="1" applyFill="1" applyBorder="1" applyAlignment="1" applyProtection="1">
      <alignment horizontal="center"/>
      <protection locked="0"/>
    </xf>
    <xf numFmtId="2" fontId="0" fillId="24" borderId="89" xfId="0" applyNumberFormat="1" applyFill="1" applyBorder="1" applyAlignment="1" applyProtection="1">
      <alignment horizontal="center"/>
      <protection locked="0"/>
    </xf>
    <xf numFmtId="2" fontId="0" fillId="24" borderId="70" xfId="0" applyNumberFormat="1" applyFill="1" applyBorder="1" applyAlignment="1" applyProtection="1">
      <alignment horizontal="center"/>
      <protection locked="0"/>
    </xf>
    <xf numFmtId="2" fontId="0" fillId="24" borderId="81" xfId="0" applyNumberFormat="1" applyFill="1" applyBorder="1" applyAlignment="1" applyProtection="1">
      <alignment horizontal="center"/>
      <protection locked="0"/>
    </xf>
    <xf numFmtId="2" fontId="0" fillId="24" borderId="22" xfId="0" applyNumberFormat="1" applyFill="1" applyBorder="1" applyAlignment="1" applyProtection="1">
      <alignment horizontal="center"/>
      <protection locked="0"/>
    </xf>
    <xf numFmtId="2" fontId="0" fillId="24" borderId="90" xfId="0" applyNumberFormat="1" applyFill="1" applyBorder="1" applyAlignment="1" applyProtection="1">
      <alignment horizontal="center"/>
      <protection locked="0"/>
    </xf>
    <xf numFmtId="2" fontId="0" fillId="24" borderId="71" xfId="0" applyNumberFormat="1" applyFill="1" applyBorder="1" applyAlignment="1" applyProtection="1">
      <alignment horizontal="center"/>
      <protection locked="0"/>
    </xf>
    <xf numFmtId="2" fontId="0" fillId="24" borderId="82" xfId="0" applyNumberFormat="1" applyFill="1" applyBorder="1" applyAlignment="1" applyProtection="1">
      <alignment horizontal="center"/>
      <protection locked="0"/>
    </xf>
    <xf numFmtId="2" fontId="0" fillId="24" borderId="25" xfId="0" applyNumberFormat="1" applyFill="1" applyBorder="1" applyAlignment="1" applyProtection="1">
      <alignment horizontal="center"/>
      <protection locked="0"/>
    </xf>
    <xf numFmtId="2" fontId="0" fillId="24" borderId="91" xfId="0" applyNumberFormat="1" applyFill="1" applyBorder="1" applyAlignment="1" applyProtection="1">
      <alignment horizontal="center"/>
      <protection locked="0"/>
    </xf>
    <xf numFmtId="2" fontId="0" fillId="24" borderId="72" xfId="0" applyNumberFormat="1" applyFill="1" applyBorder="1" applyAlignment="1" applyProtection="1">
      <alignment horizontal="center"/>
      <protection locked="0"/>
    </xf>
    <xf numFmtId="2" fontId="0" fillId="42" borderId="83" xfId="0" applyNumberFormat="1" applyFill="1" applyBorder="1" applyAlignment="1" applyProtection="1">
      <alignment horizontal="center"/>
      <protection locked="0"/>
    </xf>
    <xf numFmtId="2" fontId="0" fillId="42" borderId="36" xfId="0" applyNumberFormat="1" applyFill="1" applyBorder="1" applyAlignment="1" applyProtection="1">
      <alignment horizontal="center"/>
      <protection locked="0"/>
    </xf>
    <xf numFmtId="2" fontId="0" fillId="42" borderId="92" xfId="0" applyNumberFormat="1" applyFill="1" applyBorder="1" applyAlignment="1" applyProtection="1">
      <alignment horizontal="center"/>
      <protection locked="0"/>
    </xf>
    <xf numFmtId="2" fontId="0" fillId="42" borderId="73" xfId="0" applyNumberFormat="1" applyFill="1" applyBorder="1" applyAlignment="1" applyProtection="1">
      <alignment horizontal="center"/>
      <protection locked="0"/>
    </xf>
    <xf numFmtId="2" fontId="0" fillId="42" borderId="81" xfId="0" applyNumberFormat="1" applyFill="1" applyBorder="1" applyAlignment="1" applyProtection="1">
      <alignment horizontal="center"/>
      <protection locked="0"/>
    </xf>
    <xf numFmtId="2" fontId="0" fillId="42" borderId="22" xfId="0" applyNumberFormat="1" applyFill="1" applyBorder="1" applyAlignment="1" applyProtection="1">
      <alignment horizontal="center"/>
      <protection locked="0"/>
    </xf>
    <xf numFmtId="2" fontId="0" fillId="42" borderId="90" xfId="0" applyNumberFormat="1" applyFill="1" applyBorder="1" applyAlignment="1" applyProtection="1">
      <alignment horizontal="center"/>
      <protection locked="0"/>
    </xf>
    <xf numFmtId="2" fontId="0" fillId="42" borderId="71" xfId="0" applyNumberFormat="1" applyFill="1" applyBorder="1" applyAlignment="1" applyProtection="1">
      <alignment horizontal="center"/>
      <protection locked="0"/>
    </xf>
    <xf numFmtId="2" fontId="0" fillId="42" borderId="84" xfId="0" applyNumberFormat="1" applyFill="1" applyBorder="1" applyAlignment="1" applyProtection="1">
      <alignment horizontal="center"/>
      <protection locked="0"/>
    </xf>
    <xf numFmtId="2" fontId="0" fillId="42" borderId="38" xfId="0" applyNumberFormat="1" applyFill="1" applyBorder="1" applyAlignment="1" applyProtection="1">
      <alignment horizontal="center"/>
      <protection locked="0"/>
    </xf>
    <xf numFmtId="2" fontId="0" fillId="42" borderId="93" xfId="0" applyNumberFormat="1" applyFill="1" applyBorder="1" applyAlignment="1" applyProtection="1">
      <alignment horizontal="center"/>
      <protection locked="0"/>
    </xf>
    <xf numFmtId="2" fontId="0" fillId="42" borderId="74" xfId="0" applyNumberFormat="1" applyFill="1" applyBorder="1" applyAlignment="1" applyProtection="1">
      <alignment horizontal="center"/>
      <protection locked="0"/>
    </xf>
    <xf numFmtId="2" fontId="0" fillId="42" borderId="85" xfId="0" applyNumberFormat="1" applyFill="1" applyBorder="1" applyAlignment="1" applyProtection="1">
      <alignment horizontal="center"/>
      <protection locked="0"/>
    </xf>
    <xf numFmtId="2" fontId="0" fillId="42" borderId="34" xfId="0" applyNumberFormat="1" applyFill="1" applyBorder="1" applyAlignment="1" applyProtection="1">
      <alignment horizontal="center"/>
      <protection locked="0"/>
    </xf>
    <xf numFmtId="2" fontId="0" fillId="42" borderId="94" xfId="0" applyNumberFormat="1" applyFill="1" applyBorder="1" applyAlignment="1" applyProtection="1">
      <alignment horizontal="center"/>
      <protection locked="0"/>
    </xf>
    <xf numFmtId="2" fontId="0" fillId="42" borderId="75" xfId="0" applyNumberFormat="1" applyFill="1" applyBorder="1" applyAlignment="1" applyProtection="1">
      <alignment horizontal="center"/>
      <protection locked="0"/>
    </xf>
    <xf numFmtId="4" fontId="0" fillId="24" borderId="32" xfId="0" applyNumberFormat="1" applyFill="1" applyBorder="1" applyAlignment="1" applyProtection="1">
      <alignment horizontal="center" wrapText="1"/>
      <protection locked="0"/>
    </xf>
    <xf numFmtId="168" fontId="0" fillId="24" borderId="32" xfId="0" applyNumberFormat="1" applyFill="1" applyBorder="1" applyAlignment="1" applyProtection="1">
      <alignment horizontal="center" wrapText="1"/>
      <protection locked="0"/>
    </xf>
    <xf numFmtId="168" fontId="0" fillId="24" borderId="32" xfId="0" applyNumberFormat="1" applyFill="1" applyBorder="1" applyAlignment="1" applyProtection="1">
      <alignment horizontal="center"/>
      <protection locked="0"/>
    </xf>
    <xf numFmtId="4" fontId="0" fillId="24" borderId="32" xfId="0" applyNumberFormat="1" applyFill="1" applyBorder="1" applyAlignment="1" applyProtection="1">
      <alignment horizontal="center"/>
      <protection locked="0"/>
    </xf>
    <xf numFmtId="4" fontId="4" fillId="24" borderId="32" xfId="0" applyNumberFormat="1" applyFont="1" applyFill="1" applyBorder="1" applyAlignment="1" applyProtection="1">
      <alignment horizontal="center" vertical="top"/>
      <protection locked="0"/>
    </xf>
    <xf numFmtId="4" fontId="0" fillId="24" borderId="22" xfId="0" applyNumberFormat="1" applyFill="1" applyBorder="1" applyAlignment="1" applyProtection="1">
      <alignment horizontal="center" wrapText="1"/>
      <protection locked="0"/>
    </xf>
    <xf numFmtId="168" fontId="0" fillId="24" borderId="22" xfId="0" applyNumberFormat="1" applyFill="1" applyBorder="1" applyAlignment="1" applyProtection="1">
      <alignment horizontal="center" wrapText="1"/>
      <protection locked="0"/>
    </xf>
    <xf numFmtId="168" fontId="0" fillId="24" borderId="22" xfId="0" applyNumberFormat="1" applyFill="1" applyBorder="1" applyAlignment="1" applyProtection="1">
      <alignment horizontal="center"/>
      <protection locked="0"/>
    </xf>
    <xf numFmtId="4" fontId="0" fillId="24" borderId="22" xfId="0" applyNumberFormat="1" applyFill="1" applyBorder="1" applyAlignment="1" applyProtection="1">
      <alignment horizontal="center"/>
      <protection locked="0"/>
    </xf>
    <xf numFmtId="4" fontId="4" fillId="24" borderId="22" xfId="0" applyNumberFormat="1" applyFont="1" applyFill="1" applyBorder="1" applyAlignment="1" applyProtection="1">
      <alignment horizontal="center" vertical="top"/>
      <protection locked="0"/>
    </xf>
    <xf numFmtId="168" fontId="0" fillId="24" borderId="25" xfId="0" applyNumberFormat="1" applyFill="1" applyBorder="1" applyAlignment="1" applyProtection="1">
      <alignment horizontal="center"/>
      <protection locked="0"/>
    </xf>
    <xf numFmtId="4" fontId="0" fillId="24" borderId="25" xfId="0" applyNumberFormat="1" applyFill="1" applyBorder="1" applyAlignment="1" applyProtection="1">
      <alignment horizontal="center"/>
      <protection locked="0"/>
    </xf>
    <xf numFmtId="4" fontId="0" fillId="42" borderId="36" xfId="0" applyNumberFormat="1" applyFill="1" applyBorder="1" applyAlignment="1" applyProtection="1">
      <alignment horizontal="center" wrapText="1"/>
      <protection locked="0"/>
    </xf>
    <xf numFmtId="168" fontId="0" fillId="42" borderId="36" xfId="0" applyNumberFormat="1" applyFill="1" applyBorder="1" applyAlignment="1" applyProtection="1">
      <alignment horizontal="center" wrapText="1"/>
      <protection locked="0"/>
    </xf>
    <xf numFmtId="168" fontId="0" fillId="42" borderId="36" xfId="0" applyNumberFormat="1" applyFill="1" applyBorder="1" applyAlignment="1" applyProtection="1">
      <alignment horizontal="center"/>
      <protection locked="0"/>
    </xf>
    <xf numFmtId="4" fontId="0" fillId="42" borderId="36" xfId="0" applyNumberFormat="1" applyFill="1" applyBorder="1" applyAlignment="1" applyProtection="1">
      <alignment horizontal="center"/>
      <protection locked="0"/>
    </xf>
    <xf numFmtId="4" fontId="4" fillId="42" borderId="36" xfId="0" applyNumberFormat="1" applyFont="1" applyFill="1" applyBorder="1" applyAlignment="1" applyProtection="1">
      <alignment horizontal="center" vertical="top"/>
      <protection locked="0"/>
    </xf>
    <xf numFmtId="4" fontId="0" fillId="42" borderId="22" xfId="0" applyNumberFormat="1" applyFill="1" applyBorder="1" applyAlignment="1" applyProtection="1">
      <alignment horizontal="center" wrapText="1"/>
      <protection locked="0"/>
    </xf>
    <xf numFmtId="168" fontId="0" fillId="42" borderId="22" xfId="0" applyNumberFormat="1" applyFill="1" applyBorder="1" applyAlignment="1" applyProtection="1">
      <alignment horizontal="center" wrapText="1"/>
      <protection locked="0"/>
    </xf>
    <xf numFmtId="168" fontId="0" fillId="42" borderId="22" xfId="0" applyNumberFormat="1" applyFill="1" applyBorder="1" applyAlignment="1" applyProtection="1">
      <alignment horizontal="center"/>
      <protection locked="0"/>
    </xf>
    <xf numFmtId="4" fontId="0" fillId="42" borderId="22" xfId="0" applyNumberFormat="1" applyFill="1" applyBorder="1" applyAlignment="1" applyProtection="1">
      <alignment horizontal="center"/>
      <protection locked="0"/>
    </xf>
    <xf numFmtId="4" fontId="4" fillId="42" borderId="22" xfId="0" applyNumberFormat="1" applyFont="1" applyFill="1" applyBorder="1" applyAlignment="1" applyProtection="1">
      <alignment horizontal="center" vertical="top"/>
      <protection locked="0"/>
    </xf>
    <xf numFmtId="4" fontId="0" fillId="42" borderId="38" xfId="0" applyNumberFormat="1" applyFill="1" applyBorder="1" applyAlignment="1" applyProtection="1">
      <alignment horizontal="center" wrapText="1"/>
      <protection locked="0"/>
    </xf>
    <xf numFmtId="168" fontId="0" fillId="42" borderId="38" xfId="0" applyNumberFormat="1" applyFill="1" applyBorder="1" applyAlignment="1" applyProtection="1">
      <alignment horizontal="center" wrapText="1"/>
      <protection locked="0"/>
    </xf>
    <xf numFmtId="168" fontId="0" fillId="42" borderId="38" xfId="0" applyNumberFormat="1" applyFill="1" applyBorder="1" applyAlignment="1" applyProtection="1">
      <alignment horizontal="center"/>
      <protection locked="0"/>
    </xf>
    <xf numFmtId="4" fontId="0" fillId="42" borderId="38" xfId="0" applyNumberFormat="1" applyFill="1" applyBorder="1" applyAlignment="1" applyProtection="1">
      <alignment horizontal="center"/>
      <protection locked="0"/>
    </xf>
    <xf numFmtId="4" fontId="4" fillId="42" borderId="38" xfId="0" applyNumberFormat="1" applyFont="1" applyFill="1" applyBorder="1" applyAlignment="1" applyProtection="1">
      <alignment horizontal="center" vertical="top"/>
      <protection locked="0"/>
    </xf>
    <xf numFmtId="4" fontId="0" fillId="24" borderId="26" xfId="0" applyNumberFormat="1" applyFill="1" applyBorder="1" applyAlignment="1" applyProtection="1">
      <alignment horizontal="center" wrapText="1"/>
      <protection locked="0"/>
    </xf>
    <xf numFmtId="168" fontId="0" fillId="24" borderId="26" xfId="0" applyNumberFormat="1" applyFill="1" applyBorder="1" applyAlignment="1" applyProtection="1">
      <alignment horizontal="center" wrapText="1"/>
      <protection locked="0"/>
    </xf>
    <xf numFmtId="168" fontId="0" fillId="24" borderId="26" xfId="0" applyNumberFormat="1" applyFill="1" applyBorder="1" applyAlignment="1" applyProtection="1">
      <alignment horizontal="center"/>
      <protection locked="0"/>
    </xf>
    <xf numFmtId="4" fontId="0" fillId="24" borderId="26" xfId="0" applyNumberFormat="1" applyFill="1" applyBorder="1" applyAlignment="1" applyProtection="1">
      <alignment horizontal="center"/>
      <protection locked="0"/>
    </xf>
    <xf numFmtId="4" fontId="4" fillId="24" borderId="26" xfId="0" applyNumberFormat="1" applyFont="1" applyFill="1" applyBorder="1" applyAlignment="1" applyProtection="1">
      <alignment horizontal="center" vertical="top"/>
      <protection locked="0"/>
    </xf>
    <xf numFmtId="0" fontId="0" fillId="24" borderId="22" xfId="0" applyFill="1" applyBorder="1" applyAlignment="1" applyProtection="1">
      <alignment horizontal="center"/>
      <protection locked="0"/>
    </xf>
    <xf numFmtId="168" fontId="0" fillId="24" borderId="22" xfId="0" applyNumberFormat="1" applyFill="1" applyBorder="1" applyProtection="1">
      <protection locked="0"/>
    </xf>
    <xf numFmtId="0" fontId="0" fillId="24" borderId="22" xfId="0" applyFill="1" applyBorder="1" applyProtection="1">
      <protection locked="0"/>
    </xf>
    <xf numFmtId="0" fontId="0" fillId="24" borderId="25" xfId="0" applyFill="1" applyBorder="1" applyAlignment="1" applyProtection="1">
      <alignment horizontal="center"/>
      <protection locked="0"/>
    </xf>
    <xf numFmtId="168" fontId="0" fillId="24" borderId="25" xfId="0" applyNumberFormat="1" applyFill="1" applyBorder="1" applyProtection="1">
      <protection locked="0"/>
    </xf>
    <xf numFmtId="0" fontId="0" fillId="24" borderId="25" xfId="0" applyFill="1" applyBorder="1" applyProtection="1">
      <protection locked="0"/>
    </xf>
    <xf numFmtId="0" fontId="0" fillId="24" borderId="26" xfId="0" applyFill="1" applyBorder="1" applyAlignment="1" applyProtection="1">
      <alignment horizontal="center"/>
      <protection locked="0"/>
    </xf>
    <xf numFmtId="168" fontId="0" fillId="24" borderId="26" xfId="0" applyNumberFormat="1" applyFill="1" applyBorder="1" applyProtection="1">
      <protection locked="0"/>
    </xf>
    <xf numFmtId="0" fontId="0" fillId="24" borderId="26" xfId="0" applyFill="1" applyBorder="1" applyProtection="1">
      <protection locked="0"/>
    </xf>
    <xf numFmtId="4" fontId="0" fillId="42" borderId="34" xfId="0" applyNumberFormat="1" applyFill="1" applyBorder="1" applyAlignment="1" applyProtection="1">
      <alignment horizontal="center" wrapText="1"/>
      <protection locked="0"/>
    </xf>
    <xf numFmtId="168" fontId="0" fillId="42" borderId="34" xfId="0" applyNumberFormat="1" applyFill="1" applyBorder="1" applyAlignment="1" applyProtection="1">
      <alignment horizontal="center" wrapText="1"/>
      <protection locked="0"/>
    </xf>
    <xf numFmtId="168" fontId="0" fillId="42" borderId="34" xfId="0" applyNumberFormat="1" applyFill="1" applyBorder="1" applyAlignment="1" applyProtection="1">
      <alignment horizontal="center"/>
      <protection locked="0"/>
    </xf>
    <xf numFmtId="4" fontId="0" fillId="42" borderId="34" xfId="0" applyNumberFormat="1" applyFill="1" applyBorder="1" applyAlignment="1" applyProtection="1">
      <alignment horizontal="center"/>
      <protection locked="0"/>
    </xf>
    <xf numFmtId="4" fontId="4" fillId="42" borderId="34" xfId="0" applyNumberFormat="1" applyFont="1" applyFill="1" applyBorder="1" applyAlignment="1" applyProtection="1">
      <alignment horizontal="center" vertical="top"/>
      <protection locked="0"/>
    </xf>
    <xf numFmtId="2" fontId="8" fillId="41" borderId="25" xfId="0" applyNumberFormat="1" applyFont="1" applyFill="1" applyBorder="1" applyAlignment="1" applyProtection="1">
      <alignment horizontal="center"/>
      <protection locked="0"/>
    </xf>
    <xf numFmtId="168" fontId="8" fillId="41" borderId="25" xfId="0" applyNumberFormat="1" applyFont="1" applyFill="1" applyBorder="1" applyAlignment="1" applyProtection="1">
      <alignment horizontal="center"/>
      <protection locked="0"/>
    </xf>
    <xf numFmtId="2" fontId="8" fillId="41" borderId="26" xfId="0" applyNumberFormat="1" applyFont="1" applyFill="1" applyBorder="1" applyAlignment="1" applyProtection="1">
      <alignment horizontal="center"/>
      <protection locked="0"/>
    </xf>
    <xf numFmtId="168" fontId="8" fillId="41" borderId="26" xfId="0" applyNumberFormat="1" applyFont="1" applyFill="1" applyBorder="1" applyAlignment="1" applyProtection="1">
      <alignment horizontal="center"/>
      <protection locked="0"/>
    </xf>
    <xf numFmtId="2" fontId="8" fillId="42" borderId="36" xfId="0" applyNumberFormat="1" applyFont="1" applyFill="1" applyBorder="1" applyAlignment="1" applyProtection="1">
      <alignment horizontal="center"/>
      <protection locked="0"/>
    </xf>
    <xf numFmtId="168" fontId="8" fillId="42" borderId="36" xfId="0" applyNumberFormat="1" applyFont="1" applyFill="1" applyBorder="1" applyAlignment="1" applyProtection="1">
      <alignment horizontal="center"/>
      <protection locked="0"/>
    </xf>
    <xf numFmtId="2" fontId="8" fillId="42" borderId="38" xfId="0" applyNumberFormat="1" applyFont="1" applyFill="1" applyBorder="1" applyAlignment="1" applyProtection="1">
      <alignment horizontal="center"/>
      <protection locked="0"/>
    </xf>
    <xf numFmtId="168" fontId="8" fillId="42" borderId="38" xfId="0" applyNumberFormat="1" applyFont="1" applyFill="1" applyBorder="1" applyAlignment="1" applyProtection="1">
      <alignment horizontal="center"/>
      <protection locked="0"/>
    </xf>
    <xf numFmtId="2" fontId="8" fillId="42" borderId="115" xfId="0" applyNumberFormat="1" applyFont="1" applyFill="1" applyBorder="1" applyAlignment="1" applyProtection="1">
      <alignment horizontal="center"/>
      <protection locked="0"/>
    </xf>
    <xf numFmtId="168" fontId="8" fillId="42" borderId="115" xfId="0" applyNumberFormat="1" applyFont="1" applyFill="1" applyBorder="1" applyAlignment="1" applyProtection="1">
      <alignment horizontal="center"/>
      <protection locked="0"/>
    </xf>
    <xf numFmtId="2" fontId="8" fillId="42" borderId="116" xfId="0" applyNumberFormat="1" applyFont="1" applyFill="1" applyBorder="1" applyAlignment="1" applyProtection="1">
      <alignment horizontal="center"/>
      <protection locked="0"/>
    </xf>
    <xf numFmtId="168" fontId="8" fillId="42" borderId="116" xfId="0" applyNumberFormat="1" applyFont="1" applyFill="1" applyBorder="1" applyAlignment="1" applyProtection="1">
      <alignment horizontal="center"/>
      <protection locked="0"/>
    </xf>
    <xf numFmtId="2" fontId="8" fillId="42" borderId="117" xfId="0" applyNumberFormat="1" applyFont="1" applyFill="1" applyBorder="1" applyAlignment="1" applyProtection="1">
      <alignment horizontal="center"/>
      <protection locked="0"/>
    </xf>
    <xf numFmtId="168" fontId="8" fillId="42" borderId="117" xfId="0" applyNumberFormat="1" applyFont="1" applyFill="1" applyBorder="1" applyAlignment="1" applyProtection="1">
      <alignment horizontal="center"/>
      <protection locked="0"/>
    </xf>
    <xf numFmtId="0" fontId="4" fillId="27" borderId="0" xfId="0" applyFont="1" applyFill="1"/>
    <xf numFmtId="2" fontId="4" fillId="42" borderId="90" xfId="0" applyNumberFormat="1" applyFont="1" applyFill="1" applyBorder="1" applyAlignment="1" applyProtection="1">
      <alignment horizontal="center"/>
      <protection locked="0"/>
    </xf>
    <xf numFmtId="2" fontId="4" fillId="42" borderId="22" xfId="0" applyNumberFormat="1" applyFont="1" applyFill="1" applyBorder="1" applyAlignment="1" applyProtection="1">
      <alignment horizontal="center"/>
      <protection locked="0"/>
    </xf>
    <xf numFmtId="166" fontId="0" fillId="27" borderId="0" xfId="0" applyNumberFormat="1" applyFill="1"/>
    <xf numFmtId="9" fontId="7" fillId="24" borderId="118" xfId="0" applyNumberFormat="1" applyFont="1" applyFill="1" applyBorder="1" applyAlignment="1" applyProtection="1">
      <alignment horizontal="center"/>
    </xf>
    <xf numFmtId="9" fontId="7" fillId="24" borderId="118" xfId="44" applyFont="1" applyFill="1" applyBorder="1" applyAlignment="1" applyProtection="1">
      <alignment horizontal="center"/>
    </xf>
    <xf numFmtId="0" fontId="0" fillId="27" borderId="0" xfId="0" applyFill="1" applyProtection="1">
      <protection locked="0"/>
    </xf>
    <xf numFmtId="9" fontId="33" fillId="0" borderId="118" xfId="0" applyNumberFormat="1" applyFont="1" applyFill="1" applyBorder="1" applyAlignment="1" applyProtection="1">
      <alignment horizontal="center"/>
    </xf>
    <xf numFmtId="165" fontId="7" fillId="0" borderId="22" xfId="0" applyNumberFormat="1" applyFont="1" applyFill="1" applyBorder="1" applyAlignment="1" applyProtection="1">
      <alignment horizontal="center"/>
      <protection locked="0"/>
    </xf>
    <xf numFmtId="0" fontId="0" fillId="51" borderId="0" xfId="0" applyFill="1"/>
    <xf numFmtId="168" fontId="44" fillId="37" borderId="68" xfId="0" applyNumberFormat="1" applyFont="1" applyFill="1" applyBorder="1" applyAlignment="1">
      <alignment horizontal="center" vertical="center"/>
    </xf>
    <xf numFmtId="2" fontId="41" fillId="37" borderId="68" xfId="0" applyNumberFormat="1" applyFont="1" applyFill="1" applyBorder="1" applyAlignment="1">
      <alignment horizontal="center" vertical="center"/>
    </xf>
    <xf numFmtId="168" fontId="44" fillId="37" borderId="60" xfId="0" applyNumberFormat="1" applyFont="1" applyFill="1" applyBorder="1" applyAlignment="1">
      <alignment horizontal="center" vertical="center"/>
    </xf>
    <xf numFmtId="2" fontId="41" fillId="37" borderId="60" xfId="0" applyNumberFormat="1" applyFont="1" applyFill="1" applyBorder="1" applyAlignment="1">
      <alignment horizontal="center" vertical="center"/>
    </xf>
    <xf numFmtId="168" fontId="44" fillId="33" borderId="62" xfId="0" applyNumberFormat="1" applyFont="1" applyFill="1" applyBorder="1" applyAlignment="1">
      <alignment horizontal="center" vertical="center"/>
    </xf>
    <xf numFmtId="2" fontId="41" fillId="33" borderId="62" xfId="0" applyNumberFormat="1" applyFont="1" applyFill="1" applyBorder="1" applyAlignment="1">
      <alignment horizontal="center" vertical="center"/>
    </xf>
    <xf numFmtId="168" fontId="44" fillId="33" borderId="60" xfId="0" applyNumberFormat="1" applyFont="1" applyFill="1" applyBorder="1" applyAlignment="1">
      <alignment horizontal="center" vertical="center"/>
    </xf>
    <xf numFmtId="2" fontId="41" fillId="33" borderId="60" xfId="0" applyNumberFormat="1" applyFont="1" applyFill="1" applyBorder="1" applyAlignment="1">
      <alignment horizontal="center" vertical="center"/>
    </xf>
    <xf numFmtId="168" fontId="44" fillId="33" borderId="64" xfId="0" applyNumberFormat="1" applyFont="1" applyFill="1" applyBorder="1" applyAlignment="1">
      <alignment horizontal="center" vertical="center"/>
    </xf>
    <xf numFmtId="2" fontId="41" fillId="33" borderId="64" xfId="0" applyNumberFormat="1" applyFont="1" applyFill="1" applyBorder="1" applyAlignment="1">
      <alignment horizontal="center" vertical="center"/>
    </xf>
    <xf numFmtId="168" fontId="44" fillId="33" borderId="66" xfId="0" applyNumberFormat="1" applyFont="1" applyFill="1" applyBorder="1" applyAlignment="1">
      <alignment horizontal="center" vertical="center"/>
    </xf>
    <xf numFmtId="2" fontId="41" fillId="33" borderId="66" xfId="0" applyNumberFormat="1" applyFont="1" applyFill="1" applyBorder="1" applyAlignment="1">
      <alignment horizontal="center" vertical="center"/>
    </xf>
    <xf numFmtId="2" fontId="44" fillId="37" borderId="60" xfId="0" applyNumberFormat="1" applyFont="1" applyFill="1" applyBorder="1" applyAlignment="1">
      <alignment horizontal="center" vertical="center"/>
    </xf>
    <xf numFmtId="10" fontId="44" fillId="48" borderId="60" xfId="0" applyNumberFormat="1" applyFont="1" applyFill="1" applyBorder="1" applyAlignment="1">
      <alignment horizontal="center"/>
    </xf>
    <xf numFmtId="165" fontId="44" fillId="48" borderId="61" xfId="0" applyNumberFormat="1" applyFont="1" applyFill="1" applyBorder="1" applyAlignment="1">
      <alignment horizontal="center"/>
    </xf>
    <xf numFmtId="2" fontId="44" fillId="33" borderId="62" xfId="0" applyNumberFormat="1" applyFont="1" applyFill="1" applyBorder="1" applyAlignment="1">
      <alignment horizontal="center" vertical="center"/>
    </xf>
    <xf numFmtId="10" fontId="44" fillId="47" borderId="62" xfId="0" applyNumberFormat="1" applyFont="1" applyFill="1" applyBorder="1" applyAlignment="1">
      <alignment horizontal="center"/>
    </xf>
    <xf numFmtId="165" fontId="44" fillId="47" borderId="63" xfId="0" applyNumberFormat="1" applyFont="1" applyFill="1" applyBorder="1" applyAlignment="1">
      <alignment horizontal="center"/>
    </xf>
    <xf numFmtId="2" fontId="44" fillId="33" borderId="60" xfId="0" applyNumberFormat="1" applyFont="1" applyFill="1" applyBorder="1" applyAlignment="1">
      <alignment horizontal="center" vertical="center"/>
    </xf>
    <xf numFmtId="10" fontId="44" fillId="47" borderId="60" xfId="0" applyNumberFormat="1" applyFont="1" applyFill="1" applyBorder="1" applyAlignment="1">
      <alignment horizontal="center"/>
    </xf>
    <xf numFmtId="165" fontId="44" fillId="47" borderId="61" xfId="0" applyNumberFormat="1" applyFont="1" applyFill="1" applyBorder="1" applyAlignment="1">
      <alignment horizontal="center"/>
    </xf>
    <xf numFmtId="2" fontId="44" fillId="33" borderId="64" xfId="0" applyNumberFormat="1" applyFont="1" applyFill="1" applyBorder="1" applyAlignment="1">
      <alignment horizontal="center" vertical="center"/>
    </xf>
    <xf numFmtId="2" fontId="44" fillId="33" borderId="112" xfId="0" applyNumberFormat="1" applyFont="1" applyFill="1" applyBorder="1" applyAlignment="1">
      <alignment horizontal="center" vertical="center"/>
    </xf>
    <xf numFmtId="10" fontId="44" fillId="47" borderId="112" xfId="0" applyNumberFormat="1" applyFont="1" applyFill="1" applyBorder="1" applyAlignment="1">
      <alignment horizontal="center"/>
    </xf>
    <xf numFmtId="165" fontId="44" fillId="47" borderId="113" xfId="0" applyNumberFormat="1" applyFont="1" applyFill="1" applyBorder="1" applyAlignment="1">
      <alignment horizontal="center"/>
    </xf>
    <xf numFmtId="10" fontId="37" fillId="46" borderId="56" xfId="0" applyNumberFormat="1" applyFont="1" applyFill="1" applyBorder="1" applyAlignment="1">
      <alignment horizontal="center"/>
    </xf>
    <xf numFmtId="2" fontId="37" fillId="46" borderId="44" xfId="0" applyNumberFormat="1" applyFont="1" applyFill="1" applyBorder="1" applyAlignment="1">
      <alignment horizontal="center"/>
    </xf>
    <xf numFmtId="10" fontId="37" fillId="50" borderId="57" xfId="0" applyNumberFormat="1" applyFont="1" applyFill="1" applyBorder="1" applyAlignment="1">
      <alignment horizontal="center"/>
    </xf>
    <xf numFmtId="2" fontId="37" fillId="50" borderId="51" xfId="0" applyNumberFormat="1" applyFont="1" applyFill="1" applyBorder="1" applyAlignment="1">
      <alignment horizontal="center"/>
    </xf>
    <xf numFmtId="10" fontId="37" fillId="50" borderId="56" xfId="0" applyNumberFormat="1" applyFont="1" applyFill="1" applyBorder="1" applyAlignment="1">
      <alignment horizontal="center"/>
    </xf>
    <xf numFmtId="2" fontId="37" fillId="50" borderId="44" xfId="0" applyNumberFormat="1" applyFont="1" applyFill="1" applyBorder="1" applyAlignment="1">
      <alignment horizontal="center"/>
    </xf>
    <xf numFmtId="10" fontId="37" fillId="50" borderId="114" xfId="0" applyNumberFormat="1" applyFont="1" applyFill="1" applyBorder="1" applyAlignment="1">
      <alignment horizontal="center"/>
    </xf>
    <xf numFmtId="0" fontId="0" fillId="51" borderId="0" xfId="0" applyFill="1" applyAlignment="1">
      <alignment vertical="center"/>
    </xf>
    <xf numFmtId="2" fontId="44" fillId="37" borderId="79" xfId="0" applyNumberFormat="1" applyFont="1" applyFill="1" applyBorder="1" applyAlignment="1">
      <alignment horizontal="center"/>
    </xf>
    <xf numFmtId="2" fontId="44" fillId="37" borderId="0" xfId="0" applyNumberFormat="1" applyFont="1" applyFill="1" applyBorder="1" applyAlignment="1">
      <alignment horizontal="center"/>
    </xf>
    <xf numFmtId="2" fontId="44" fillId="37" borderId="88" xfId="0" applyNumberFormat="1" applyFont="1" applyFill="1" applyBorder="1" applyAlignment="1">
      <alignment horizontal="center"/>
    </xf>
    <xf numFmtId="2" fontId="44" fillId="48" borderId="0" xfId="0" applyNumberFormat="1" applyFont="1" applyFill="1" applyBorder="1" applyAlignment="1">
      <alignment horizontal="center"/>
    </xf>
    <xf numFmtId="2" fontId="41" fillId="49" borderId="101" xfId="0" applyNumberFormat="1" applyFont="1" applyFill="1" applyBorder="1" applyAlignment="1">
      <alignment horizontal="center"/>
    </xf>
    <xf numFmtId="2" fontId="41" fillId="49" borderId="105" xfId="0" applyNumberFormat="1" applyFont="1" applyFill="1" applyBorder="1" applyAlignment="1">
      <alignment horizontal="center"/>
    </xf>
    <xf numFmtId="2" fontId="44" fillId="33" borderId="96" xfId="0" applyNumberFormat="1" applyFont="1" applyFill="1" applyBorder="1" applyAlignment="1">
      <alignment horizontal="center"/>
    </xf>
    <xf numFmtId="2" fontId="44" fillId="33" borderId="35" xfId="0" applyNumberFormat="1" applyFont="1" applyFill="1" applyBorder="1" applyAlignment="1">
      <alignment horizontal="center"/>
    </xf>
    <xf numFmtId="2" fontId="44" fillId="33" borderId="97" xfId="0" applyNumberFormat="1" applyFont="1" applyFill="1" applyBorder="1" applyAlignment="1">
      <alignment horizontal="center"/>
    </xf>
    <xf numFmtId="2" fontId="44" fillId="47" borderId="35" xfId="0" applyNumberFormat="1" applyFont="1" applyFill="1" applyBorder="1" applyAlignment="1">
      <alignment horizontal="center"/>
    </xf>
    <xf numFmtId="2" fontId="41" fillId="50" borderId="101" xfId="0" applyNumberFormat="1" applyFont="1" applyFill="1" applyBorder="1" applyAlignment="1">
      <alignment horizontal="center"/>
    </xf>
    <xf numFmtId="2" fontId="44" fillId="33" borderId="79" xfId="0" applyNumberFormat="1" applyFont="1" applyFill="1" applyBorder="1" applyAlignment="1">
      <alignment horizontal="center"/>
    </xf>
    <xf numFmtId="2" fontId="44" fillId="33" borderId="0" xfId="0" applyNumberFormat="1" applyFont="1" applyFill="1" applyBorder="1" applyAlignment="1">
      <alignment horizontal="center"/>
    </xf>
    <xf numFmtId="2" fontId="44" fillId="33" borderId="88" xfId="0" applyNumberFormat="1" applyFont="1" applyFill="1" applyBorder="1" applyAlignment="1">
      <alignment horizontal="center"/>
    </xf>
    <xf numFmtId="2" fontId="44" fillId="47" borderId="0" xfId="0" applyNumberFormat="1" applyFont="1" applyFill="1" applyBorder="1" applyAlignment="1">
      <alignment horizontal="center"/>
    </xf>
    <xf numFmtId="2" fontId="44" fillId="33" borderId="98" xfId="0" applyNumberFormat="1" applyFont="1" applyFill="1" applyBorder="1" applyAlignment="1">
      <alignment horizontal="center"/>
    </xf>
    <xf numFmtId="2" fontId="44" fillId="33" borderId="37" xfId="0" applyNumberFormat="1" applyFont="1" applyFill="1" applyBorder="1" applyAlignment="1">
      <alignment horizontal="center"/>
    </xf>
    <xf numFmtId="2" fontId="44" fillId="33" borderId="99" xfId="0" applyNumberFormat="1" applyFont="1" applyFill="1" applyBorder="1" applyAlignment="1">
      <alignment horizontal="center"/>
    </xf>
    <xf numFmtId="2" fontId="44" fillId="47" borderId="37" xfId="0" applyNumberFormat="1" applyFont="1" applyFill="1" applyBorder="1" applyAlignment="1">
      <alignment horizontal="center"/>
    </xf>
    <xf numFmtId="2" fontId="41" fillId="50" borderId="105" xfId="0" applyNumberFormat="1" applyFont="1" applyFill="1" applyBorder="1" applyAlignment="1">
      <alignment horizontal="center"/>
    </xf>
    <xf numFmtId="2" fontId="44" fillId="33" borderId="100" xfId="0" applyNumberFormat="1" applyFont="1" applyFill="1" applyBorder="1" applyAlignment="1">
      <alignment horizontal="center"/>
    </xf>
    <xf numFmtId="2" fontId="44" fillId="33" borderId="33" xfId="0" applyNumberFormat="1" applyFont="1" applyFill="1" applyBorder="1" applyAlignment="1">
      <alignment horizontal="center"/>
    </xf>
    <xf numFmtId="2" fontId="44" fillId="33" borderId="59" xfId="0" applyNumberFormat="1" applyFont="1" applyFill="1" applyBorder="1" applyAlignment="1">
      <alignment horizontal="center"/>
    </xf>
    <xf numFmtId="2" fontId="44" fillId="47" borderId="33" xfId="0" applyNumberFormat="1" applyFont="1" applyFill="1" applyBorder="1" applyAlignment="1">
      <alignment horizontal="center"/>
    </xf>
    <xf numFmtId="2" fontId="41" fillId="50" borderId="69" xfId="0" applyNumberFormat="1" applyFont="1" applyFill="1" applyBorder="1" applyAlignment="1">
      <alignment horizontal="center"/>
    </xf>
    <xf numFmtId="2" fontId="37" fillId="33" borderId="0" xfId="0" applyNumberFormat="1" applyFont="1" applyFill="1" applyBorder="1" applyAlignment="1">
      <alignment horizontal="center" vertical="center" wrapText="1"/>
    </xf>
    <xf numFmtId="10" fontId="37" fillId="33" borderId="0" xfId="34" applyNumberFormat="1" applyFont="1" applyFill="1" applyBorder="1" applyAlignment="1">
      <alignment horizontal="center" vertical="center" wrapText="1"/>
    </xf>
    <xf numFmtId="3" fontId="37" fillId="33" borderId="0" xfId="34" applyNumberFormat="1" applyFont="1" applyFill="1" applyBorder="1" applyAlignment="1">
      <alignment horizontal="center" vertical="center" wrapText="1"/>
    </xf>
    <xf numFmtId="10" fontId="37" fillId="33" borderId="0" xfId="34" applyNumberFormat="1" applyFont="1" applyFill="1" applyBorder="1"/>
    <xf numFmtId="168" fontId="37" fillId="33" borderId="0" xfId="0" applyNumberFormat="1" applyFont="1" applyFill="1" applyBorder="1" applyAlignment="1">
      <alignment horizontal="center" vertical="center" wrapText="1"/>
    </xf>
    <xf numFmtId="10" fontId="37" fillId="33" borderId="0" xfId="0" applyNumberFormat="1" applyFont="1" applyFill="1" applyBorder="1" applyAlignment="1">
      <alignment horizontal="center" vertical="center" wrapText="1"/>
    </xf>
    <xf numFmtId="164" fontId="38" fillId="47" borderId="106" xfId="0" applyNumberFormat="1" applyFont="1" applyFill="1" applyBorder="1" applyAlignment="1">
      <alignment horizontal="center"/>
    </xf>
    <xf numFmtId="3" fontId="37" fillId="33" borderId="0" xfId="34" applyNumberFormat="1" applyFont="1" applyFill="1" applyBorder="1" applyAlignment="1">
      <alignment horizontal="center"/>
    </xf>
    <xf numFmtId="2" fontId="37" fillId="37" borderId="35" xfId="0" applyNumberFormat="1" applyFont="1" applyFill="1" applyBorder="1" applyAlignment="1">
      <alignment horizontal="center" vertical="center" wrapText="1"/>
    </xf>
    <xf numFmtId="10" fontId="37" fillId="37" borderId="35" xfId="34" applyNumberFormat="1" applyFont="1" applyFill="1" applyBorder="1" applyAlignment="1">
      <alignment horizontal="center" vertical="center" wrapText="1"/>
    </xf>
    <xf numFmtId="3" fontId="55" fillId="37" borderId="35" xfId="34" applyNumberFormat="1" applyFont="1" applyFill="1" applyBorder="1"/>
    <xf numFmtId="0" fontId="55" fillId="37" borderId="35" xfId="34" applyFont="1" applyFill="1" applyBorder="1"/>
    <xf numFmtId="168" fontId="37" fillId="37" borderId="35" xfId="0" applyNumberFormat="1" applyFont="1" applyFill="1" applyBorder="1" applyAlignment="1">
      <alignment horizontal="center" vertical="center" wrapText="1"/>
    </xf>
    <xf numFmtId="10" fontId="37" fillId="37" borderId="35" xfId="0" applyNumberFormat="1" applyFont="1" applyFill="1" applyBorder="1" applyAlignment="1">
      <alignment horizontal="center" vertical="center" wrapText="1"/>
    </xf>
    <xf numFmtId="164" fontId="38" fillId="48" borderId="108" xfId="0" applyNumberFormat="1" applyFont="1" applyFill="1" applyBorder="1" applyAlignment="1">
      <alignment horizontal="center"/>
    </xf>
    <xf numFmtId="2" fontId="37" fillId="37" borderId="0" xfId="0" applyNumberFormat="1" applyFont="1" applyFill="1" applyBorder="1" applyAlignment="1">
      <alignment horizontal="center" vertical="center" wrapText="1"/>
    </xf>
    <xf numFmtId="10" fontId="37" fillId="37" borderId="0" xfId="34" applyNumberFormat="1" applyFont="1" applyFill="1" applyBorder="1" applyAlignment="1">
      <alignment horizontal="center" vertical="center" wrapText="1"/>
    </xf>
    <xf numFmtId="0" fontId="38" fillId="37" borderId="0" xfId="0" applyFont="1" applyFill="1" applyBorder="1"/>
    <xf numFmtId="168" fontId="37" fillId="37" borderId="0" xfId="0" applyNumberFormat="1" applyFont="1" applyFill="1" applyBorder="1" applyAlignment="1">
      <alignment horizontal="center" vertical="center" wrapText="1"/>
    </xf>
    <xf numFmtId="10" fontId="37" fillId="37" borderId="0" xfId="0" applyNumberFormat="1" applyFont="1" applyFill="1" applyBorder="1" applyAlignment="1">
      <alignment horizontal="center" vertical="center" wrapText="1"/>
    </xf>
    <xf numFmtId="164" fontId="38" fillId="48" borderId="106" xfId="0" applyNumberFormat="1" applyFont="1" applyFill="1" applyBorder="1" applyAlignment="1">
      <alignment horizontal="center"/>
    </xf>
    <xf numFmtId="2" fontId="37" fillId="37" borderId="37" xfId="0" applyNumberFormat="1" applyFont="1" applyFill="1" applyBorder="1" applyAlignment="1">
      <alignment horizontal="center" vertical="center" wrapText="1"/>
    </xf>
    <xf numFmtId="10" fontId="37" fillId="37" borderId="37" xfId="34" applyNumberFormat="1" applyFont="1" applyFill="1" applyBorder="1" applyAlignment="1">
      <alignment horizontal="center" vertical="center" wrapText="1"/>
    </xf>
    <xf numFmtId="0" fontId="38" fillId="37" borderId="37" xfId="0" applyFont="1" applyFill="1" applyBorder="1"/>
    <xf numFmtId="168" fontId="37" fillId="37" borderId="37" xfId="0" applyNumberFormat="1" applyFont="1" applyFill="1" applyBorder="1" applyAlignment="1">
      <alignment horizontal="center" vertical="center" wrapText="1"/>
    </xf>
    <xf numFmtId="10" fontId="37" fillId="37" borderId="37" xfId="0" applyNumberFormat="1" applyFont="1" applyFill="1" applyBorder="1" applyAlignment="1">
      <alignment horizontal="center" vertical="center" wrapText="1"/>
    </xf>
    <xf numFmtId="164" fontId="38" fillId="48" borderId="109" xfId="0" applyNumberFormat="1" applyFont="1" applyFill="1" applyBorder="1" applyAlignment="1">
      <alignment horizontal="center"/>
    </xf>
    <xf numFmtId="2" fontId="37" fillId="33" borderId="35" xfId="0" applyNumberFormat="1" applyFont="1" applyFill="1" applyBorder="1" applyAlignment="1">
      <alignment horizontal="center" vertical="center" wrapText="1"/>
    </xf>
    <xf numFmtId="10" fontId="37" fillId="33" borderId="35" xfId="34" applyNumberFormat="1" applyFont="1" applyFill="1" applyBorder="1" applyAlignment="1">
      <alignment horizontal="center" vertical="center" wrapText="1"/>
    </xf>
    <xf numFmtId="0" fontId="38" fillId="33" borderId="35" xfId="0" applyFont="1" applyFill="1" applyBorder="1"/>
    <xf numFmtId="168" fontId="37" fillId="33" borderId="35" xfId="0" applyNumberFormat="1" applyFont="1" applyFill="1" applyBorder="1" applyAlignment="1">
      <alignment horizontal="center" vertical="center" wrapText="1"/>
    </xf>
    <xf numFmtId="10" fontId="37" fillId="33" borderId="35" xfId="0" applyNumberFormat="1" applyFont="1" applyFill="1" applyBorder="1" applyAlignment="1">
      <alignment horizontal="center" vertical="center" wrapText="1"/>
    </xf>
    <xf numFmtId="164" fontId="38" fillId="47" borderId="108" xfId="0" applyNumberFormat="1" applyFont="1" applyFill="1" applyBorder="1" applyAlignment="1">
      <alignment horizontal="center"/>
    </xf>
    <xf numFmtId="0" fontId="38" fillId="33" borderId="0" xfId="0" applyFont="1" applyFill="1" applyBorder="1"/>
    <xf numFmtId="2" fontId="37" fillId="33" borderId="37" xfId="0" applyNumberFormat="1" applyFont="1" applyFill="1" applyBorder="1" applyAlignment="1">
      <alignment horizontal="center" vertical="center" wrapText="1"/>
    </xf>
    <xf numFmtId="10" fontId="37" fillId="33" borderId="37" xfId="34" applyNumberFormat="1" applyFont="1" applyFill="1" applyBorder="1" applyAlignment="1">
      <alignment horizontal="center" vertical="center" wrapText="1"/>
    </xf>
    <xf numFmtId="0" fontId="38" fillId="33" borderId="37" xfId="0" applyFont="1" applyFill="1" applyBorder="1"/>
    <xf numFmtId="168" fontId="37" fillId="33" borderId="37" xfId="0" applyNumberFormat="1" applyFont="1" applyFill="1" applyBorder="1" applyAlignment="1">
      <alignment horizontal="center" vertical="center" wrapText="1"/>
    </xf>
    <xf numFmtId="10" fontId="37" fillId="33" borderId="37" xfId="0" applyNumberFormat="1" applyFont="1" applyFill="1" applyBorder="1" applyAlignment="1">
      <alignment horizontal="center" vertical="center" wrapText="1"/>
    </xf>
    <xf numFmtId="164" fontId="38" fillId="47" borderId="109" xfId="0" applyNumberFormat="1" applyFont="1" applyFill="1" applyBorder="1" applyAlignment="1">
      <alignment horizontal="center"/>
    </xf>
    <xf numFmtId="0" fontId="38" fillId="37" borderId="35" xfId="0" applyFont="1" applyFill="1" applyBorder="1"/>
    <xf numFmtId="2" fontId="37" fillId="33" borderId="33" xfId="0" applyNumberFormat="1" applyFont="1" applyFill="1" applyBorder="1" applyAlignment="1">
      <alignment horizontal="center" vertical="center" wrapText="1"/>
    </xf>
    <xf numFmtId="10" fontId="37" fillId="33" borderId="33" xfId="34" applyNumberFormat="1" applyFont="1" applyFill="1" applyBorder="1" applyAlignment="1">
      <alignment horizontal="center" vertical="center" wrapText="1"/>
    </xf>
    <xf numFmtId="0" fontId="38" fillId="33" borderId="33" xfId="0" applyFont="1" applyFill="1" applyBorder="1"/>
    <xf numFmtId="168" fontId="37" fillId="33" borderId="33" xfId="0" applyNumberFormat="1" applyFont="1" applyFill="1" applyBorder="1" applyAlignment="1">
      <alignment horizontal="center" vertical="center" wrapText="1"/>
    </xf>
    <xf numFmtId="10" fontId="37" fillId="33" borderId="33" xfId="0" applyNumberFormat="1" applyFont="1" applyFill="1" applyBorder="1" applyAlignment="1">
      <alignment horizontal="center" vertical="center" wrapText="1"/>
    </xf>
    <xf numFmtId="164" fontId="38" fillId="47" borderId="107" xfId="0" applyNumberFormat="1" applyFont="1" applyFill="1" applyBorder="1" applyAlignment="1">
      <alignment horizontal="center"/>
    </xf>
    <xf numFmtId="9" fontId="7" fillId="30" borderId="21" xfId="0" applyNumberFormat="1" applyFont="1" applyFill="1" applyBorder="1" applyAlignment="1">
      <alignment horizontal="center"/>
    </xf>
    <xf numFmtId="0" fontId="3" fillId="43" borderId="119" xfId="0" applyFont="1" applyFill="1" applyBorder="1" applyAlignment="1">
      <alignment horizontal="center" vertical="center" wrapText="1"/>
    </xf>
    <xf numFmtId="10" fontId="38" fillId="44" borderId="120" xfId="0" applyNumberFormat="1" applyFont="1" applyFill="1" applyBorder="1" applyAlignment="1">
      <alignment horizontal="center"/>
    </xf>
    <xf numFmtId="168" fontId="37" fillId="46" borderId="120" xfId="0" applyNumberFormat="1" applyFont="1" applyFill="1" applyBorder="1" applyAlignment="1">
      <alignment horizontal="center"/>
    </xf>
    <xf numFmtId="168" fontId="37" fillId="50" borderId="51" xfId="0" applyNumberFormat="1" applyFont="1" applyFill="1" applyBorder="1" applyAlignment="1">
      <alignment horizontal="center"/>
    </xf>
    <xf numFmtId="168" fontId="37" fillId="50" borderId="44" xfId="0" applyNumberFormat="1" applyFont="1" applyFill="1" applyBorder="1" applyAlignment="1">
      <alignment horizontal="center"/>
    </xf>
    <xf numFmtId="2" fontId="37" fillId="50" borderId="121" xfId="0" applyNumberFormat="1" applyFont="1" applyFill="1" applyBorder="1" applyAlignment="1">
      <alignment horizontal="center"/>
    </xf>
    <xf numFmtId="168" fontId="37" fillId="50" borderId="121" xfId="0" applyNumberFormat="1" applyFont="1" applyFill="1" applyBorder="1" applyAlignment="1">
      <alignment horizontal="center"/>
    </xf>
    <xf numFmtId="49" fontId="35" fillId="27" borderId="0" xfId="0" applyNumberFormat="1" applyFont="1" applyFill="1" applyAlignment="1">
      <alignment horizontal="left" vertical="center" wrapText="1"/>
    </xf>
    <xf numFmtId="49" fontId="35" fillId="27" borderId="0" xfId="0" applyNumberFormat="1" applyFont="1" applyFill="1" applyAlignment="1">
      <alignment horizontal="left" vertical="center" wrapText="1"/>
    </xf>
    <xf numFmtId="10" fontId="35" fillId="31" borderId="122" xfId="0" applyNumberFormat="1" applyFont="1" applyFill="1" applyBorder="1" applyAlignment="1">
      <alignment horizontal="center"/>
    </xf>
    <xf numFmtId="0" fontId="0" fillId="27" borderId="123" xfId="0" applyFill="1" applyBorder="1"/>
    <xf numFmtId="170" fontId="0" fillId="27" borderId="0" xfId="0" applyNumberFormat="1" applyFill="1"/>
    <xf numFmtId="0" fontId="53" fillId="27" borderId="0" xfId="0" applyFont="1" applyFill="1" applyAlignment="1">
      <alignment horizontal="center" wrapText="1"/>
    </xf>
    <xf numFmtId="164" fontId="7" fillId="27" borderId="0" xfId="0" applyNumberFormat="1" applyFont="1" applyFill="1" applyAlignment="1">
      <alignment horizontal="right"/>
    </xf>
    <xf numFmtId="171" fontId="56" fillId="27" borderId="0" xfId="0" applyNumberFormat="1" applyFont="1" applyFill="1" applyAlignment="1">
      <alignment horizontal="center"/>
    </xf>
    <xf numFmtId="171" fontId="33" fillId="27" borderId="0" xfId="0" applyNumberFormat="1" applyFont="1" applyFill="1" applyAlignment="1">
      <alignment horizontal="center"/>
    </xf>
    <xf numFmtId="171" fontId="7" fillId="0" borderId="22" xfId="0" applyNumberFormat="1" applyFont="1" applyFill="1" applyBorder="1" applyAlignment="1" applyProtection="1">
      <alignment horizontal="center"/>
      <protection locked="0"/>
    </xf>
    <xf numFmtId="49" fontId="7" fillId="27" borderId="0" xfId="0" applyNumberFormat="1" applyFont="1" applyFill="1" applyAlignment="1">
      <alignment horizontal="left" vertical="center"/>
    </xf>
    <xf numFmtId="0" fontId="7" fillId="24" borderId="22" xfId="0" applyFont="1" applyFill="1" applyBorder="1" applyAlignment="1" applyProtection="1">
      <alignment horizontal="center"/>
      <protection locked="0" hidden="1"/>
    </xf>
    <xf numFmtId="0" fontId="33" fillId="27" borderId="0" xfId="0" applyFont="1" applyFill="1" applyProtection="1">
      <protection locked="0"/>
    </xf>
    <xf numFmtId="164" fontId="7" fillId="27" borderId="0" xfId="0" applyNumberFormat="1" applyFont="1" applyFill="1" applyAlignment="1" applyProtection="1">
      <alignment horizontal="right"/>
      <protection locked="0"/>
    </xf>
    <xf numFmtId="0" fontId="0" fillId="27" borderId="0" xfId="0" applyFill="1" applyAlignment="1" applyProtection="1">
      <alignment horizontal="left"/>
      <protection locked="0"/>
    </xf>
    <xf numFmtId="0" fontId="0" fillId="27" borderId="123" xfId="0" applyFill="1" applyBorder="1" applyAlignment="1" applyProtection="1">
      <alignment horizontal="left"/>
      <protection locked="0"/>
    </xf>
    <xf numFmtId="0" fontId="57" fillId="28" borderId="20" xfId="0" applyFont="1" applyFill="1" applyBorder="1" applyAlignment="1">
      <alignment horizontal="center" vertical="center" wrapText="1"/>
    </xf>
    <xf numFmtId="0" fontId="57" fillId="28" borderId="124" xfId="0" applyFont="1" applyFill="1" applyBorder="1" applyAlignment="1">
      <alignment horizontal="center" vertical="center" wrapText="1"/>
    </xf>
    <xf numFmtId="0" fontId="57" fillId="28" borderId="20" xfId="0" applyFont="1" applyFill="1" applyBorder="1" applyAlignment="1">
      <alignment horizontal="center" vertical="center"/>
    </xf>
    <xf numFmtId="0" fontId="57" fillId="28" borderId="126" xfId="0" applyFont="1" applyFill="1" applyBorder="1" applyAlignment="1">
      <alignment horizontal="center" vertical="center" wrapText="1"/>
    </xf>
    <xf numFmtId="2" fontId="8" fillId="31" borderId="128" xfId="0" applyNumberFormat="1" applyFont="1" applyFill="1" applyBorder="1" applyAlignment="1">
      <alignment horizontal="center"/>
    </xf>
    <xf numFmtId="2" fontId="8" fillId="31" borderId="126" xfId="0" applyNumberFormat="1" applyFont="1" applyFill="1" applyBorder="1" applyAlignment="1">
      <alignment horizontal="center"/>
    </xf>
    <xf numFmtId="2" fontId="8" fillId="33" borderId="128" xfId="0" applyNumberFormat="1" applyFont="1" applyFill="1" applyBorder="1" applyAlignment="1">
      <alignment horizontal="center"/>
    </xf>
    <xf numFmtId="2" fontId="8" fillId="33" borderId="126" xfId="0" applyNumberFormat="1" applyFont="1" applyFill="1" applyBorder="1" applyAlignment="1">
      <alignment horizontal="center"/>
    </xf>
    <xf numFmtId="2" fontId="8" fillId="33" borderId="127" xfId="0" applyNumberFormat="1" applyFont="1" applyFill="1" applyBorder="1" applyAlignment="1">
      <alignment horizontal="center"/>
    </xf>
    <xf numFmtId="1" fontId="8" fillId="31" borderId="126" xfId="0" applyNumberFormat="1" applyFont="1" applyFill="1" applyBorder="1" applyAlignment="1">
      <alignment horizontal="center"/>
    </xf>
    <xf numFmtId="1" fontId="8" fillId="33" borderId="128" xfId="0" applyNumberFormat="1" applyFont="1" applyFill="1" applyBorder="1" applyAlignment="1">
      <alignment horizontal="center"/>
    </xf>
    <xf numFmtId="0" fontId="57" fillId="28" borderId="21" xfId="0" applyFont="1" applyFill="1" applyBorder="1" applyAlignment="1">
      <alignment horizontal="center" vertical="center" wrapText="1"/>
    </xf>
    <xf numFmtId="2" fontId="8" fillId="33" borderId="16" xfId="0" applyNumberFormat="1" applyFont="1" applyFill="1" applyBorder="1" applyAlignment="1">
      <alignment horizontal="center"/>
    </xf>
    <xf numFmtId="1" fontId="8" fillId="33" borderId="18" xfId="0" applyNumberFormat="1" applyFont="1" applyFill="1" applyBorder="1" applyAlignment="1">
      <alignment horizontal="center"/>
    </xf>
    <xf numFmtId="2" fontId="8" fillId="33" borderId="18" xfId="0" applyNumberFormat="1" applyFont="1" applyFill="1" applyBorder="1" applyAlignment="1">
      <alignment horizontal="center"/>
    </xf>
    <xf numFmtId="2" fontId="8" fillId="33" borderId="21" xfId="0" applyNumberFormat="1" applyFont="1" applyFill="1" applyBorder="1" applyAlignment="1">
      <alignment horizontal="center"/>
    </xf>
    <xf numFmtId="1" fontId="35" fillId="33" borderId="0" xfId="0" applyNumberFormat="1" applyFont="1" applyFill="1" applyBorder="1" applyAlignment="1">
      <alignment horizontal="center"/>
    </xf>
    <xf numFmtId="2" fontId="35" fillId="33" borderId="0" xfId="0" applyNumberFormat="1" applyFont="1" applyFill="1" applyBorder="1" applyAlignment="1">
      <alignment horizontal="center"/>
    </xf>
    <xf numFmtId="10" fontId="35" fillId="31" borderId="20" xfId="0" applyNumberFormat="1" applyFont="1" applyFill="1" applyBorder="1" applyAlignment="1">
      <alignment horizontal="center"/>
    </xf>
    <xf numFmtId="2" fontId="8" fillId="31" borderId="18" xfId="0" applyNumberFormat="1" applyFont="1" applyFill="1" applyBorder="1" applyAlignment="1">
      <alignment horizontal="center"/>
    </xf>
    <xf numFmtId="2" fontId="8" fillId="31" borderId="21" xfId="0" applyNumberFormat="1" applyFont="1" applyFill="1" applyBorder="1" applyAlignment="1">
      <alignment horizontal="center"/>
    </xf>
    <xf numFmtId="2" fontId="8" fillId="33" borderId="125" xfId="0" applyNumberFormat="1" applyFont="1" applyFill="1" applyBorder="1" applyAlignment="1">
      <alignment horizontal="center"/>
    </xf>
    <xf numFmtId="0" fontId="60" fillId="52" borderId="20" xfId="0" applyFont="1" applyFill="1" applyBorder="1" applyAlignment="1">
      <alignment horizontal="center" vertical="center" wrapText="1"/>
    </xf>
    <xf numFmtId="4" fontId="0" fillId="51" borderId="0" xfId="0" applyNumberFormat="1" applyFill="1"/>
    <xf numFmtId="4" fontId="4" fillId="51" borderId="0" xfId="0" applyNumberFormat="1" applyFont="1" applyFill="1" applyAlignment="1">
      <alignment wrapText="1"/>
    </xf>
    <xf numFmtId="0" fontId="0" fillId="51" borderId="0" xfId="0" applyFill="1" applyAlignment="1">
      <alignment horizontal="center"/>
    </xf>
    <xf numFmtId="0" fontId="4" fillId="51" borderId="0" xfId="0" applyFont="1" applyFill="1"/>
    <xf numFmtId="4" fontId="0" fillId="52" borderId="22" xfId="0" applyNumberFormat="1" applyFill="1" applyBorder="1" applyAlignment="1" applyProtection="1">
      <alignment horizontal="center" wrapText="1"/>
      <protection locked="0"/>
    </xf>
    <xf numFmtId="168" fontId="0" fillId="52" borderId="22" xfId="0" applyNumberFormat="1" applyFill="1" applyBorder="1" applyAlignment="1" applyProtection="1">
      <alignment horizontal="center" wrapText="1"/>
      <protection locked="0"/>
    </xf>
    <xf numFmtId="168" fontId="0" fillId="52" borderId="22" xfId="0" applyNumberFormat="1" applyFill="1" applyBorder="1" applyAlignment="1" applyProtection="1">
      <alignment horizontal="center"/>
      <protection locked="0"/>
    </xf>
    <xf numFmtId="4" fontId="0" fillId="52" borderId="22" xfId="0" applyNumberFormat="1" applyFill="1" applyBorder="1" applyAlignment="1" applyProtection="1">
      <alignment horizontal="center"/>
      <protection locked="0"/>
    </xf>
    <xf numFmtId="4" fontId="4" fillId="52" borderId="22" xfId="0" applyNumberFormat="1" applyFont="1" applyFill="1" applyBorder="1" applyAlignment="1" applyProtection="1">
      <alignment horizontal="center" vertical="top"/>
      <protection locked="0"/>
    </xf>
    <xf numFmtId="0" fontId="0" fillId="52" borderId="0" xfId="0" applyFill="1" applyAlignment="1">
      <alignment horizontal="center"/>
    </xf>
    <xf numFmtId="168" fontId="4" fillId="42" borderId="22" xfId="0" applyNumberFormat="1" applyFont="1" applyFill="1" applyBorder="1" applyAlignment="1" applyProtection="1">
      <alignment horizontal="center" wrapText="1"/>
      <protection locked="0"/>
    </xf>
    <xf numFmtId="17" fontId="4" fillId="51" borderId="0" xfId="0" applyNumberFormat="1" applyFont="1" applyFill="1"/>
    <xf numFmtId="168" fontId="4" fillId="42" borderId="22" xfId="0" applyNumberFormat="1" applyFont="1" applyFill="1" applyBorder="1" applyAlignment="1" applyProtection="1">
      <alignment horizontal="center"/>
      <protection locked="0"/>
    </xf>
    <xf numFmtId="168" fontId="4" fillId="42" borderId="38" xfId="0" applyNumberFormat="1" applyFont="1" applyFill="1" applyBorder="1" applyAlignment="1" applyProtection="1">
      <alignment horizontal="center"/>
      <protection locked="0"/>
    </xf>
    <xf numFmtId="0" fontId="3" fillId="45" borderId="130" xfId="0" applyFont="1" applyFill="1" applyBorder="1" applyAlignment="1">
      <alignment horizontal="center" vertical="center" wrapText="1"/>
    </xf>
    <xf numFmtId="0" fontId="3" fillId="45" borderId="132" xfId="0" applyFont="1" applyFill="1" applyBorder="1" applyAlignment="1">
      <alignment horizontal="center" vertical="center" wrapText="1"/>
    </xf>
    <xf numFmtId="0" fontId="3" fillId="24" borderId="130" xfId="0" applyFont="1" applyFill="1" applyBorder="1" applyAlignment="1">
      <alignment horizontal="center" vertical="center" wrapText="1"/>
    </xf>
    <xf numFmtId="0" fontId="3" fillId="24" borderId="132" xfId="0" applyFont="1" applyFill="1" applyBorder="1" applyAlignment="1">
      <alignment horizontal="center" vertical="center" wrapText="1"/>
    </xf>
    <xf numFmtId="0" fontId="3" fillId="24" borderId="131" xfId="0" applyFont="1" applyFill="1" applyBorder="1" applyAlignment="1">
      <alignment horizontal="center" vertical="center" wrapText="1"/>
    </xf>
    <xf numFmtId="0" fontId="3" fillId="36" borderId="30" xfId="0" applyFont="1" applyFill="1" applyBorder="1" applyAlignment="1">
      <alignment horizontal="center" vertical="center" wrapText="1"/>
    </xf>
    <xf numFmtId="10" fontId="44" fillId="48" borderId="133" xfId="0" applyNumberFormat="1" applyFont="1" applyFill="1" applyBorder="1" applyAlignment="1">
      <alignment horizontal="center"/>
    </xf>
    <xf numFmtId="10" fontId="44" fillId="47" borderId="134" xfId="0" applyNumberFormat="1" applyFont="1" applyFill="1" applyBorder="1" applyAlignment="1">
      <alignment horizontal="center"/>
    </xf>
    <xf numFmtId="10" fontId="44" fillId="47" borderId="133" xfId="0" applyNumberFormat="1" applyFont="1" applyFill="1" applyBorder="1" applyAlignment="1">
      <alignment horizontal="center"/>
    </xf>
    <xf numFmtId="10" fontId="44" fillId="47" borderId="136" xfId="0" applyNumberFormat="1" applyFont="1" applyFill="1" applyBorder="1" applyAlignment="1">
      <alignment horizontal="center"/>
    </xf>
    <xf numFmtId="168" fontId="0" fillId="24" borderId="25" xfId="0" applyNumberFormat="1" applyFill="1" applyBorder="1" applyAlignment="1" applyProtection="1">
      <alignment horizontal="center" vertical="center"/>
      <protection locked="0"/>
    </xf>
    <xf numFmtId="168" fontId="0" fillId="42" borderId="38" xfId="0" applyNumberFormat="1" applyFill="1" applyBorder="1" applyAlignment="1" applyProtection="1">
      <alignment horizontal="center" vertical="center" wrapText="1"/>
      <protection locked="0"/>
    </xf>
    <xf numFmtId="4" fontId="0" fillId="24" borderId="60" xfId="0" applyNumberFormat="1" applyFill="1" applyBorder="1" applyAlignment="1" applyProtection="1">
      <alignment horizontal="center"/>
      <protection locked="0"/>
    </xf>
    <xf numFmtId="168" fontId="0" fillId="24" borderId="60" xfId="0" applyNumberFormat="1" applyFill="1" applyBorder="1" applyAlignment="1" applyProtection="1">
      <alignment horizontal="center"/>
      <protection locked="0"/>
    </xf>
    <xf numFmtId="2" fontId="0" fillId="24" borderId="60" xfId="0" applyNumberFormat="1" applyFill="1" applyBorder="1" applyAlignment="1" applyProtection="1">
      <alignment horizontal="center"/>
      <protection locked="0"/>
    </xf>
    <xf numFmtId="168" fontId="4" fillId="24" borderId="60" xfId="0" applyNumberFormat="1" applyFont="1" applyFill="1" applyBorder="1" applyAlignment="1" applyProtection="1">
      <alignment horizontal="center"/>
      <protection locked="0"/>
    </xf>
    <xf numFmtId="164" fontId="44" fillId="32" borderId="140" xfId="0" applyNumberFormat="1" applyFont="1" applyFill="1" applyBorder="1" applyAlignment="1">
      <alignment horizontal="center"/>
    </xf>
    <xf numFmtId="4" fontId="0" fillId="24" borderId="38" xfId="0" applyNumberFormat="1" applyFill="1" applyBorder="1" applyAlignment="1" applyProtection="1">
      <alignment horizontal="center"/>
      <protection locked="0"/>
    </xf>
    <xf numFmtId="168" fontId="0" fillId="24" borderId="38" xfId="0" applyNumberFormat="1" applyFill="1" applyBorder="1" applyAlignment="1" applyProtection="1">
      <alignment horizontal="center"/>
      <protection locked="0"/>
    </xf>
    <xf numFmtId="168" fontId="44" fillId="37" borderId="64" xfId="0" applyNumberFormat="1" applyFont="1" applyFill="1" applyBorder="1" applyAlignment="1">
      <alignment horizontal="center" vertical="center"/>
    </xf>
    <xf numFmtId="2" fontId="41" fillId="37" borderId="64" xfId="0" applyNumberFormat="1" applyFont="1" applyFill="1" applyBorder="1" applyAlignment="1">
      <alignment horizontal="center" vertical="center"/>
    </xf>
    <xf numFmtId="2" fontId="44" fillId="37" borderId="64" xfId="0" applyNumberFormat="1" applyFont="1" applyFill="1" applyBorder="1" applyAlignment="1">
      <alignment horizontal="center" vertical="center"/>
    </xf>
    <xf numFmtId="168" fontId="37" fillId="46" borderId="143" xfId="0" applyNumberFormat="1" applyFont="1" applyFill="1" applyBorder="1" applyAlignment="1">
      <alignment horizontal="center"/>
    </xf>
    <xf numFmtId="0" fontId="0" fillId="34" borderId="140" xfId="0" applyFill="1" applyBorder="1" applyAlignment="1">
      <alignment horizontal="center"/>
    </xf>
    <xf numFmtId="2" fontId="4" fillId="24" borderId="80" xfId="0" applyNumberFormat="1" applyFont="1" applyFill="1" applyBorder="1" applyAlignment="1" applyProtection="1">
      <alignment horizontal="center"/>
      <protection locked="0"/>
    </xf>
    <xf numFmtId="2" fontId="4" fillId="24" borderId="26" xfId="0" applyNumberFormat="1" applyFont="1" applyFill="1" applyBorder="1" applyAlignment="1" applyProtection="1">
      <alignment horizontal="center"/>
      <protection locked="0"/>
    </xf>
    <xf numFmtId="2" fontId="4" fillId="24" borderId="89" xfId="0" applyNumberFormat="1" applyFont="1" applyFill="1" applyBorder="1" applyAlignment="1" applyProtection="1">
      <alignment horizontal="center"/>
      <protection locked="0"/>
    </xf>
    <xf numFmtId="2" fontId="4" fillId="24" borderId="70" xfId="0" applyNumberFormat="1" applyFont="1" applyFill="1" applyBorder="1" applyAlignment="1" applyProtection="1">
      <alignment horizontal="center"/>
      <protection locked="0"/>
    </xf>
    <xf numFmtId="4" fontId="0" fillId="42" borderId="26" xfId="0" applyNumberFormat="1" applyFill="1" applyBorder="1" applyAlignment="1" applyProtection="1">
      <alignment horizontal="center" wrapText="1"/>
      <protection locked="0"/>
    </xf>
    <xf numFmtId="168" fontId="0" fillId="42" borderId="26" xfId="0" applyNumberFormat="1" applyFill="1" applyBorder="1" applyAlignment="1" applyProtection="1">
      <alignment horizontal="center" wrapText="1"/>
      <protection locked="0"/>
    </xf>
    <xf numFmtId="168" fontId="0" fillId="42" borderId="26" xfId="0" applyNumberFormat="1" applyFill="1" applyBorder="1" applyAlignment="1" applyProtection="1">
      <alignment horizontal="center"/>
      <protection locked="0"/>
    </xf>
    <xf numFmtId="4" fontId="0" fillId="42" borderId="26" xfId="0" applyNumberFormat="1" applyFill="1" applyBorder="1" applyAlignment="1" applyProtection="1">
      <alignment horizontal="center"/>
      <protection locked="0"/>
    </xf>
    <xf numFmtId="4" fontId="4" fillId="42" borderId="26" xfId="0" applyNumberFormat="1" applyFont="1" applyFill="1" applyBorder="1" applyAlignment="1" applyProtection="1">
      <alignment horizontal="center" vertical="top"/>
      <protection locked="0"/>
    </xf>
    <xf numFmtId="4" fontId="0" fillId="24" borderId="38" xfId="0" applyNumberFormat="1" applyFill="1" applyBorder="1" applyAlignment="1" applyProtection="1">
      <alignment horizontal="center" wrapText="1"/>
      <protection locked="0"/>
    </xf>
    <xf numFmtId="168" fontId="0" fillId="24" borderId="38" xfId="0" applyNumberFormat="1" applyFill="1" applyBorder="1" applyAlignment="1" applyProtection="1">
      <alignment horizontal="center" wrapText="1"/>
      <protection locked="0"/>
    </xf>
    <xf numFmtId="4" fontId="4" fillId="24" borderId="38" xfId="0" applyNumberFormat="1" applyFont="1" applyFill="1" applyBorder="1" applyAlignment="1" applyProtection="1">
      <alignment horizontal="center" vertical="top"/>
      <protection locked="0"/>
    </xf>
    <xf numFmtId="168" fontId="0" fillId="24" borderId="72" xfId="0" applyNumberFormat="1" applyFill="1" applyBorder="1" applyAlignment="1" applyProtection="1">
      <alignment horizontal="center"/>
      <protection locked="0"/>
    </xf>
    <xf numFmtId="2" fontId="0" fillId="24" borderId="83" xfId="0" applyNumberFormat="1" applyFill="1" applyBorder="1" applyAlignment="1" applyProtection="1">
      <alignment horizontal="center"/>
      <protection locked="0"/>
    </xf>
    <xf numFmtId="2" fontId="0" fillId="24" borderId="36" xfId="0" applyNumberFormat="1" applyFill="1" applyBorder="1" applyAlignment="1" applyProtection="1">
      <alignment horizontal="center"/>
      <protection locked="0"/>
    </xf>
    <xf numFmtId="2" fontId="0" fillId="24" borderId="92" xfId="0" applyNumberFormat="1" applyFill="1" applyBorder="1" applyAlignment="1" applyProtection="1">
      <alignment horizontal="center"/>
      <protection locked="0"/>
    </xf>
    <xf numFmtId="2" fontId="0" fillId="24" borderId="73" xfId="0" applyNumberFormat="1" applyFill="1" applyBorder="1" applyAlignment="1" applyProtection="1">
      <alignment horizontal="center"/>
      <protection locked="0"/>
    </xf>
    <xf numFmtId="2" fontId="44" fillId="37" borderId="96" xfId="0" applyNumberFormat="1" applyFont="1" applyFill="1" applyBorder="1" applyAlignment="1">
      <alignment horizontal="center"/>
    </xf>
    <xf numFmtId="2" fontId="44" fillId="37" borderId="35" xfId="0" applyNumberFormat="1" applyFont="1" applyFill="1" applyBorder="1" applyAlignment="1">
      <alignment horizontal="center"/>
    </xf>
    <xf numFmtId="2" fontId="44" fillId="37" borderId="97" xfId="0" applyNumberFormat="1" applyFont="1" applyFill="1" applyBorder="1" applyAlignment="1">
      <alignment horizontal="center"/>
    </xf>
    <xf numFmtId="2" fontId="44" fillId="48" borderId="35" xfId="0" applyNumberFormat="1" applyFont="1" applyFill="1" applyBorder="1" applyAlignment="1">
      <alignment horizontal="center"/>
    </xf>
    <xf numFmtId="2" fontId="44" fillId="48" borderId="97" xfId="0" applyNumberFormat="1" applyFont="1" applyFill="1" applyBorder="1" applyAlignment="1">
      <alignment horizontal="center"/>
    </xf>
    <xf numFmtId="2" fontId="44" fillId="48" borderId="88" xfId="0" applyNumberFormat="1" applyFont="1" applyFill="1" applyBorder="1" applyAlignment="1">
      <alignment horizontal="center"/>
    </xf>
    <xf numFmtId="164" fontId="44" fillId="38" borderId="140" xfId="0" applyNumberFormat="1" applyFont="1" applyFill="1" applyBorder="1" applyAlignment="1">
      <alignment horizontal="center"/>
    </xf>
    <xf numFmtId="2" fontId="4" fillId="24" borderId="84" xfId="0" applyNumberFormat="1" applyFont="1" applyFill="1" applyBorder="1" applyAlignment="1" applyProtection="1">
      <alignment horizontal="center"/>
      <protection locked="0"/>
    </xf>
    <xf numFmtId="2" fontId="4" fillId="24" borderId="38" xfId="0" applyNumberFormat="1" applyFont="1" applyFill="1" applyBorder="1" applyAlignment="1" applyProtection="1">
      <alignment horizontal="center"/>
      <protection locked="0"/>
    </xf>
    <xf numFmtId="2" fontId="4" fillId="24" borderId="93" xfId="0" applyNumberFormat="1" applyFont="1" applyFill="1" applyBorder="1" applyAlignment="1" applyProtection="1">
      <alignment horizontal="center"/>
      <protection locked="0"/>
    </xf>
    <xf numFmtId="2" fontId="4" fillId="24" borderId="74" xfId="0" applyNumberFormat="1" applyFont="1" applyFill="1" applyBorder="1" applyAlignment="1" applyProtection="1">
      <alignment horizontal="center"/>
      <protection locked="0"/>
    </xf>
    <xf numFmtId="2" fontId="44" fillId="37" borderId="98" xfId="0" applyNumberFormat="1" applyFont="1" applyFill="1" applyBorder="1" applyAlignment="1">
      <alignment horizontal="center"/>
    </xf>
    <xf numFmtId="2" fontId="44" fillId="37" borderId="140" xfId="0" applyNumberFormat="1" applyFont="1" applyFill="1" applyBorder="1" applyAlignment="1">
      <alignment horizontal="center"/>
    </xf>
    <xf numFmtId="2" fontId="44" fillId="37" borderId="141" xfId="0" applyNumberFormat="1" applyFont="1" applyFill="1" applyBorder="1" applyAlignment="1">
      <alignment horizontal="center"/>
    </xf>
    <xf numFmtId="2" fontId="44" fillId="48" borderId="140" xfId="0" applyNumberFormat="1" applyFont="1" applyFill="1" applyBorder="1" applyAlignment="1">
      <alignment horizontal="center"/>
    </xf>
    <xf numFmtId="2" fontId="44" fillId="48" borderId="141" xfId="0" applyNumberFormat="1" applyFont="1" applyFill="1" applyBorder="1" applyAlignment="1">
      <alignment horizontal="center"/>
    </xf>
    <xf numFmtId="2" fontId="41" fillId="49" borderId="148" xfId="0" applyNumberFormat="1" applyFont="1" applyFill="1" applyBorder="1" applyAlignment="1">
      <alignment horizontal="center"/>
    </xf>
    <xf numFmtId="2" fontId="4" fillId="42" borderId="149" xfId="0" applyNumberFormat="1" applyFont="1" applyFill="1" applyBorder="1" applyAlignment="1" applyProtection="1">
      <alignment horizontal="center"/>
      <protection locked="0"/>
    </xf>
    <xf numFmtId="2" fontId="4" fillId="42" borderId="150" xfId="0" applyNumberFormat="1" applyFont="1" applyFill="1" applyBorder="1" applyAlignment="1" applyProtection="1">
      <alignment horizontal="center"/>
      <protection locked="0"/>
    </xf>
    <xf numFmtId="2" fontId="4" fillId="42" borderId="151" xfId="0" applyNumberFormat="1" applyFont="1" applyFill="1" applyBorder="1" applyAlignment="1" applyProtection="1">
      <alignment horizontal="center"/>
      <protection locked="0"/>
    </xf>
    <xf numFmtId="2" fontId="4" fillId="42" borderId="152" xfId="0" applyNumberFormat="1" applyFont="1" applyFill="1" applyBorder="1" applyAlignment="1" applyProtection="1">
      <alignment horizontal="center"/>
      <protection locked="0"/>
    </xf>
    <xf numFmtId="2" fontId="4" fillId="42" borderId="153" xfId="0" applyNumberFormat="1" applyFont="1" applyFill="1" applyBorder="1" applyAlignment="1" applyProtection="1">
      <alignment horizontal="center"/>
      <protection locked="0"/>
    </xf>
    <xf numFmtId="2" fontId="4" fillId="42" borderId="154" xfId="0" applyNumberFormat="1" applyFont="1" applyFill="1" applyBorder="1" applyAlignment="1" applyProtection="1">
      <alignment horizontal="center"/>
      <protection locked="0"/>
    </xf>
    <xf numFmtId="2" fontId="0" fillId="42" borderId="152" xfId="0" applyNumberFormat="1" applyFill="1" applyBorder="1" applyAlignment="1" applyProtection="1">
      <alignment horizontal="center"/>
      <protection locked="0"/>
    </xf>
    <xf numFmtId="2" fontId="0" fillId="42" borderId="153" xfId="0" applyNumberFormat="1" applyFill="1" applyBorder="1" applyAlignment="1" applyProtection="1">
      <alignment horizontal="center"/>
      <protection locked="0"/>
    </xf>
    <xf numFmtId="2" fontId="0" fillId="42" borderId="154" xfId="0" applyNumberFormat="1" applyFill="1" applyBorder="1" applyAlignment="1" applyProtection="1">
      <alignment horizontal="center"/>
      <protection locked="0"/>
    </xf>
    <xf numFmtId="2" fontId="4" fillId="42" borderId="155" xfId="0" applyNumberFormat="1" applyFont="1" applyFill="1" applyBorder="1" applyAlignment="1" applyProtection="1">
      <alignment horizontal="center"/>
      <protection locked="0"/>
    </xf>
    <xf numFmtId="2" fontId="4" fillId="42" borderId="156" xfId="0" applyNumberFormat="1" applyFont="1" applyFill="1" applyBorder="1" applyAlignment="1" applyProtection="1">
      <alignment horizontal="center"/>
      <protection locked="0"/>
    </xf>
    <xf numFmtId="2" fontId="4" fillId="42" borderId="157" xfId="0" applyNumberFormat="1" applyFont="1" applyFill="1" applyBorder="1" applyAlignment="1" applyProtection="1">
      <alignment horizontal="center"/>
      <protection locked="0"/>
    </xf>
    <xf numFmtId="2" fontId="4" fillId="42" borderId="162" xfId="0" applyNumberFormat="1" applyFont="1" applyFill="1" applyBorder="1" applyAlignment="1" applyProtection="1">
      <alignment horizontal="center"/>
      <protection locked="0"/>
    </xf>
    <xf numFmtId="168" fontId="0" fillId="24" borderId="133" xfId="0" applyNumberFormat="1" applyFill="1" applyBorder="1" applyAlignment="1" applyProtection="1">
      <alignment horizontal="center"/>
      <protection locked="0"/>
    </xf>
    <xf numFmtId="4" fontId="0" fillId="24" borderId="165" xfId="0" applyNumberFormat="1" applyFill="1" applyBorder="1" applyAlignment="1" applyProtection="1">
      <alignment horizontal="center"/>
      <protection locked="0"/>
    </xf>
    <xf numFmtId="168" fontId="0" fillId="24" borderId="165" xfId="0" applyNumberFormat="1" applyFill="1" applyBorder="1" applyAlignment="1" applyProtection="1">
      <alignment horizontal="center"/>
      <protection locked="0"/>
    </xf>
    <xf numFmtId="2" fontId="0" fillId="24" borderId="165" xfId="0" applyNumberFormat="1" applyFill="1" applyBorder="1" applyAlignment="1" applyProtection="1">
      <alignment horizontal="center"/>
      <protection locked="0"/>
    </xf>
    <xf numFmtId="168" fontId="4" fillId="24" borderId="165" xfId="0" applyNumberFormat="1" applyFont="1" applyFill="1" applyBorder="1" applyAlignment="1" applyProtection="1">
      <alignment horizontal="center"/>
      <protection locked="0"/>
    </xf>
    <xf numFmtId="168" fontId="44" fillId="37" borderId="62" xfId="0" applyNumberFormat="1" applyFont="1" applyFill="1" applyBorder="1" applyAlignment="1">
      <alignment horizontal="center" vertical="center"/>
    </xf>
    <xf numFmtId="2" fontId="41" fillId="37" borderId="62" xfId="0" applyNumberFormat="1" applyFont="1" applyFill="1" applyBorder="1" applyAlignment="1">
      <alignment horizontal="center" vertical="center"/>
    </xf>
    <xf numFmtId="2" fontId="44" fillId="37" borderId="62" xfId="0" applyNumberFormat="1" applyFont="1" applyFill="1" applyBorder="1" applyAlignment="1">
      <alignment horizontal="center" vertical="center"/>
    </xf>
    <xf numFmtId="168" fontId="37" fillId="46" borderId="144" xfId="0" applyNumberFormat="1" applyFont="1" applyFill="1" applyBorder="1" applyAlignment="1">
      <alignment horizontal="center"/>
    </xf>
    <xf numFmtId="168" fontId="44" fillId="54" borderId="62" xfId="0" applyNumberFormat="1" applyFont="1" applyFill="1" applyBorder="1" applyAlignment="1">
      <alignment horizontal="center" vertical="center"/>
    </xf>
    <xf numFmtId="2" fontId="41" fillId="54" borderId="62" xfId="0" applyNumberFormat="1" applyFont="1" applyFill="1" applyBorder="1" applyAlignment="1">
      <alignment horizontal="center" vertical="center"/>
    </xf>
    <xf numFmtId="2" fontId="44" fillId="54" borderId="62" xfId="0" applyNumberFormat="1" applyFont="1" applyFill="1" applyBorder="1" applyAlignment="1">
      <alignment horizontal="center" vertical="center"/>
    </xf>
    <xf numFmtId="168" fontId="37" fillId="54" borderId="144" xfId="0" applyNumberFormat="1" applyFont="1" applyFill="1" applyBorder="1" applyAlignment="1">
      <alignment horizontal="center"/>
    </xf>
    <xf numFmtId="168" fontId="44" fillId="54" borderId="60" xfId="0" applyNumberFormat="1" applyFont="1" applyFill="1" applyBorder="1" applyAlignment="1">
      <alignment horizontal="center" vertical="center"/>
    </xf>
    <xf numFmtId="2" fontId="41" fillId="54" borderId="60" xfId="0" applyNumberFormat="1" applyFont="1" applyFill="1" applyBorder="1" applyAlignment="1">
      <alignment horizontal="center" vertical="center"/>
    </xf>
    <xf numFmtId="2" fontId="44" fillId="54" borderId="60" xfId="0" applyNumberFormat="1" applyFont="1" applyFill="1" applyBorder="1" applyAlignment="1">
      <alignment horizontal="center" vertical="center"/>
    </xf>
    <xf numFmtId="168" fontId="37" fillId="54" borderId="120" xfId="0" applyNumberFormat="1" applyFont="1" applyFill="1" applyBorder="1" applyAlignment="1">
      <alignment horizontal="center"/>
    </xf>
    <xf numFmtId="168" fontId="44" fillId="54" borderId="64" xfId="0" applyNumberFormat="1" applyFont="1" applyFill="1" applyBorder="1" applyAlignment="1">
      <alignment horizontal="center" vertical="center"/>
    </xf>
    <xf numFmtId="2" fontId="41" fillId="54" borderId="64" xfId="0" applyNumberFormat="1" applyFont="1" applyFill="1" applyBorder="1" applyAlignment="1">
      <alignment horizontal="center" vertical="center"/>
    </xf>
    <xf numFmtId="2" fontId="44" fillId="54" borderId="64" xfId="0" applyNumberFormat="1" applyFont="1" applyFill="1" applyBorder="1" applyAlignment="1">
      <alignment horizontal="center" vertical="center"/>
    </xf>
    <xf numFmtId="168" fontId="37" fillId="54" borderId="143" xfId="0" applyNumberFormat="1" applyFont="1" applyFill="1" applyBorder="1" applyAlignment="1">
      <alignment horizontal="center"/>
    </xf>
    <xf numFmtId="168" fontId="37" fillId="54" borderId="44" xfId="0" applyNumberFormat="1" applyFont="1" applyFill="1" applyBorder="1" applyAlignment="1">
      <alignment horizontal="center"/>
    </xf>
    <xf numFmtId="168" fontId="37" fillId="54" borderId="52" xfId="0" applyNumberFormat="1" applyFont="1" applyFill="1" applyBorder="1" applyAlignment="1">
      <alignment horizontal="center"/>
    </xf>
    <xf numFmtId="168" fontId="37" fillId="53" borderId="144" xfId="0" applyNumberFormat="1" applyFont="1" applyFill="1" applyBorder="1" applyAlignment="1">
      <alignment horizontal="center"/>
    </xf>
    <xf numFmtId="2" fontId="44" fillId="54" borderId="96" xfId="0" applyNumberFormat="1" applyFont="1" applyFill="1" applyBorder="1" applyAlignment="1">
      <alignment horizontal="center"/>
    </xf>
    <xf numFmtId="2" fontId="44" fillId="54" borderId="35" xfId="0" applyNumberFormat="1" applyFont="1" applyFill="1" applyBorder="1" applyAlignment="1">
      <alignment horizontal="center"/>
    </xf>
    <xf numFmtId="2" fontId="44" fillId="54" borderId="97" xfId="0" applyNumberFormat="1" applyFont="1" applyFill="1" applyBorder="1" applyAlignment="1">
      <alignment horizontal="center"/>
    </xf>
    <xf numFmtId="2" fontId="41" fillId="54" borderId="101" xfId="0" applyNumberFormat="1" applyFont="1" applyFill="1" applyBorder="1" applyAlignment="1">
      <alignment horizontal="center"/>
    </xf>
    <xf numFmtId="2" fontId="44" fillId="54" borderId="79" xfId="0" applyNumberFormat="1" applyFont="1" applyFill="1" applyBorder="1" applyAlignment="1">
      <alignment horizontal="center"/>
    </xf>
    <xf numFmtId="2" fontId="44" fillId="54" borderId="0" xfId="0" applyNumberFormat="1" applyFont="1" applyFill="1" applyBorder="1" applyAlignment="1">
      <alignment horizontal="center"/>
    </xf>
    <xf numFmtId="2" fontId="44" fillId="54" borderId="88" xfId="0" applyNumberFormat="1" applyFont="1" applyFill="1" applyBorder="1" applyAlignment="1">
      <alignment horizontal="center"/>
    </xf>
    <xf numFmtId="2" fontId="44" fillId="54" borderId="98" xfId="0" applyNumberFormat="1" applyFont="1" applyFill="1" applyBorder="1" applyAlignment="1">
      <alignment horizontal="center"/>
    </xf>
    <xf numFmtId="2" fontId="44" fillId="54" borderId="140" xfId="0" applyNumberFormat="1" applyFont="1" applyFill="1" applyBorder="1" applyAlignment="1">
      <alignment horizontal="center"/>
    </xf>
    <xf numFmtId="2" fontId="44" fillId="54" borderId="141" xfId="0" applyNumberFormat="1" applyFont="1" applyFill="1" applyBorder="1" applyAlignment="1">
      <alignment horizontal="center"/>
    </xf>
    <xf numFmtId="2" fontId="44" fillId="54" borderId="37" xfId="0" applyNumberFormat="1" applyFont="1" applyFill="1" applyBorder="1" applyAlignment="1">
      <alignment horizontal="center"/>
    </xf>
    <xf numFmtId="2" fontId="41" fillId="54" borderId="105" xfId="0" applyNumberFormat="1" applyFont="1" applyFill="1" applyBorder="1" applyAlignment="1">
      <alignment horizontal="center"/>
    </xf>
    <xf numFmtId="4" fontId="4" fillId="24" borderId="22" xfId="0" applyNumberFormat="1" applyFont="1" applyFill="1" applyBorder="1" applyAlignment="1" applyProtection="1">
      <alignment horizontal="center"/>
      <protection locked="0"/>
    </xf>
    <xf numFmtId="2" fontId="4" fillId="24" borderId="158" xfId="0" applyNumberFormat="1" applyFont="1" applyFill="1" applyBorder="1" applyAlignment="1" applyProtection="1">
      <alignment horizontal="center"/>
      <protection locked="0"/>
    </xf>
    <xf numFmtId="2" fontId="4" fillId="24" borderId="159" xfId="0" applyNumberFormat="1" applyFont="1" applyFill="1" applyBorder="1" applyAlignment="1" applyProtection="1">
      <alignment horizontal="center"/>
      <protection locked="0"/>
    </xf>
    <xf numFmtId="2" fontId="4" fillId="24" borderId="163" xfId="0" applyNumberFormat="1" applyFont="1" applyFill="1" applyBorder="1" applyAlignment="1" applyProtection="1">
      <alignment horizontal="center"/>
      <protection locked="0"/>
    </xf>
    <xf numFmtId="168" fontId="4" fillId="24" borderId="22" xfId="0" applyNumberFormat="1" applyFont="1" applyFill="1" applyBorder="1" applyAlignment="1" applyProtection="1">
      <alignment horizontal="center"/>
      <protection locked="0"/>
    </xf>
    <xf numFmtId="168" fontId="4" fillId="0" borderId="22" xfId="0" applyNumberFormat="1" applyFont="1" applyFill="1" applyBorder="1" applyAlignment="1" applyProtection="1">
      <alignment horizontal="center"/>
      <protection locked="0"/>
    </xf>
    <xf numFmtId="168" fontId="4" fillId="24" borderId="25" xfId="0" applyNumberFormat="1" applyFont="1" applyFill="1" applyBorder="1" applyAlignment="1" applyProtection="1">
      <alignment horizontal="center"/>
      <protection locked="0"/>
    </xf>
    <xf numFmtId="4" fontId="4" fillId="24" borderId="71" xfId="0" applyNumberFormat="1" applyFont="1" applyFill="1" applyBorder="1" applyAlignment="1" applyProtection="1">
      <alignment horizontal="center"/>
      <protection locked="0"/>
    </xf>
    <xf numFmtId="168" fontId="44" fillId="37" borderId="169" xfId="0" applyNumberFormat="1" applyFont="1" applyFill="1" applyBorder="1" applyAlignment="1">
      <alignment horizontal="center" vertical="center"/>
    </xf>
    <xf numFmtId="168" fontId="4" fillId="24" borderId="38" xfId="0" applyNumberFormat="1" applyFont="1" applyFill="1" applyBorder="1" applyAlignment="1" applyProtection="1">
      <alignment horizontal="center"/>
      <protection locked="0"/>
    </xf>
    <xf numFmtId="4" fontId="4" fillId="24" borderId="38" xfId="0" applyNumberFormat="1" applyFont="1" applyFill="1" applyBorder="1" applyAlignment="1" applyProtection="1">
      <alignment horizontal="center"/>
      <protection locked="0"/>
    </xf>
    <xf numFmtId="168" fontId="37" fillId="47" borderId="51" xfId="0" applyNumberFormat="1" applyFont="1" applyFill="1" applyBorder="1" applyAlignment="1">
      <alignment horizontal="center"/>
    </xf>
    <xf numFmtId="2" fontId="3" fillId="52" borderId="101" xfId="0" applyNumberFormat="1" applyFont="1" applyFill="1" applyBorder="1" applyAlignment="1">
      <alignment horizontal="center"/>
    </xf>
    <xf numFmtId="168" fontId="37" fillId="47" borderId="44" xfId="0" applyNumberFormat="1" applyFont="1" applyFill="1" applyBorder="1" applyAlignment="1">
      <alignment horizontal="center"/>
    </xf>
    <xf numFmtId="168" fontId="37" fillId="47" borderId="52" xfId="0" applyNumberFormat="1" applyFont="1" applyFill="1" applyBorder="1" applyAlignment="1">
      <alignment horizontal="center"/>
    </xf>
    <xf numFmtId="2" fontId="3" fillId="52" borderId="105" xfId="0" applyNumberFormat="1" applyFont="1" applyFill="1" applyBorder="1" applyAlignment="1">
      <alignment horizontal="center"/>
    </xf>
    <xf numFmtId="2" fontId="4" fillId="24" borderId="160" xfId="0" applyNumberFormat="1" applyFont="1" applyFill="1" applyBorder="1" applyAlignment="1" applyProtection="1">
      <alignment horizontal="center"/>
      <protection locked="0"/>
    </xf>
    <xf numFmtId="2" fontId="4" fillId="24" borderId="161" xfId="0" applyNumberFormat="1" applyFont="1" applyFill="1" applyBorder="1" applyAlignment="1" applyProtection="1">
      <alignment horizontal="center"/>
      <protection locked="0"/>
    </xf>
    <xf numFmtId="2" fontId="4" fillId="24" borderId="164" xfId="0" applyNumberFormat="1" applyFont="1" applyFill="1" applyBorder="1" applyAlignment="1" applyProtection="1">
      <alignment horizontal="center"/>
      <protection locked="0"/>
    </xf>
    <xf numFmtId="0" fontId="59" fillId="27" borderId="0" xfId="0" applyFont="1" applyFill="1"/>
    <xf numFmtId="2" fontId="4" fillId="42" borderId="81" xfId="0" applyNumberFormat="1" applyFont="1" applyFill="1" applyBorder="1" applyAlignment="1" applyProtection="1">
      <alignment horizontal="center"/>
      <protection locked="0"/>
    </xf>
    <xf numFmtId="2" fontId="4" fillId="42" borderId="71" xfId="0" applyNumberFormat="1" applyFont="1" applyFill="1" applyBorder="1" applyAlignment="1" applyProtection="1">
      <alignment horizontal="center"/>
      <protection locked="0"/>
    </xf>
    <xf numFmtId="168" fontId="0" fillId="0" borderId="22" xfId="0" applyNumberFormat="1" applyFill="1" applyBorder="1" applyAlignment="1" applyProtection="1">
      <alignment horizontal="center"/>
      <protection locked="0"/>
    </xf>
    <xf numFmtId="168" fontId="4" fillId="0" borderId="38" xfId="0" applyNumberFormat="1" applyFont="1" applyFill="1" applyBorder="1" applyAlignment="1" applyProtection="1">
      <alignment horizontal="center"/>
      <protection locked="0"/>
    </xf>
    <xf numFmtId="168" fontId="0" fillId="0" borderId="25" xfId="0" applyNumberFormat="1" applyFill="1" applyBorder="1" applyAlignment="1" applyProtection="1">
      <alignment horizontal="center" vertical="center"/>
      <protection locked="0"/>
    </xf>
    <xf numFmtId="4" fontId="0" fillId="0" borderId="25" xfId="0" applyNumberFormat="1" applyFill="1" applyBorder="1" applyAlignment="1" applyProtection="1">
      <alignment horizontal="center"/>
      <protection locked="0"/>
    </xf>
    <xf numFmtId="168" fontId="0" fillId="0" borderId="25" xfId="0" applyNumberFormat="1" applyFill="1" applyBorder="1" applyAlignment="1" applyProtection="1">
      <alignment horizontal="center"/>
      <protection locked="0"/>
    </xf>
    <xf numFmtId="4" fontId="0" fillId="0" borderId="26" xfId="0" applyNumberFormat="1" applyFill="1" applyBorder="1" applyAlignment="1" applyProtection="1">
      <alignment horizontal="center"/>
      <protection locked="0"/>
    </xf>
    <xf numFmtId="4" fontId="0" fillId="0" borderId="22" xfId="0" applyNumberFormat="1" applyFill="1" applyBorder="1" applyAlignment="1" applyProtection="1">
      <alignment horizontal="center"/>
      <protection locked="0"/>
    </xf>
    <xf numFmtId="4" fontId="4" fillId="0" borderId="22" xfId="0" applyNumberFormat="1" applyFont="1" applyFill="1" applyBorder="1" applyAlignment="1" applyProtection="1">
      <alignment horizontal="center"/>
      <protection locked="0"/>
    </xf>
    <xf numFmtId="4" fontId="4" fillId="0" borderId="38" xfId="0" applyNumberFormat="1" applyFont="1" applyFill="1" applyBorder="1" applyAlignment="1" applyProtection="1">
      <alignment horizontal="center"/>
      <protection locked="0"/>
    </xf>
    <xf numFmtId="4" fontId="4" fillId="0" borderId="22" xfId="0" applyNumberFormat="1" applyFont="1" applyFill="1" applyBorder="1" applyAlignment="1" applyProtection="1">
      <alignment horizontal="center" vertical="top"/>
      <protection locked="0"/>
    </xf>
    <xf numFmtId="4" fontId="4" fillId="0" borderId="26" xfId="0" applyNumberFormat="1" applyFont="1" applyFill="1" applyBorder="1" applyAlignment="1" applyProtection="1">
      <alignment horizontal="center" vertical="top"/>
      <protection locked="0"/>
    </xf>
    <xf numFmtId="168" fontId="0" fillId="27" borderId="62" xfId="0" applyNumberFormat="1" applyFill="1" applyBorder="1" applyAlignment="1" applyProtection="1">
      <alignment horizontal="center"/>
      <protection locked="0"/>
    </xf>
    <xf numFmtId="4" fontId="0" fillId="27" borderId="62" xfId="0" applyNumberFormat="1" applyFill="1" applyBorder="1" applyAlignment="1" applyProtection="1">
      <alignment horizontal="center"/>
      <protection locked="0"/>
    </xf>
    <xf numFmtId="168" fontId="4" fillId="27" borderId="62" xfId="0" applyNumberFormat="1" applyFont="1" applyFill="1" applyBorder="1" applyAlignment="1" applyProtection="1">
      <alignment horizontal="center"/>
      <protection locked="0"/>
    </xf>
    <xf numFmtId="168" fontId="0" fillId="27" borderId="25" xfId="0" applyNumberFormat="1" applyFill="1" applyBorder="1" applyAlignment="1" applyProtection="1">
      <alignment horizontal="center"/>
      <protection locked="0"/>
    </xf>
    <xf numFmtId="4" fontId="0" fillId="27" borderId="25" xfId="0" applyNumberFormat="1" applyFill="1" applyBorder="1" applyAlignment="1" applyProtection="1">
      <alignment horizontal="center"/>
      <protection locked="0"/>
    </xf>
    <xf numFmtId="168" fontId="4" fillId="27" borderId="22" xfId="0" applyNumberFormat="1" applyFont="1" applyFill="1" applyBorder="1" applyAlignment="1" applyProtection="1">
      <alignment horizontal="center" wrapText="1"/>
      <protection locked="0"/>
    </xf>
    <xf numFmtId="168" fontId="0" fillId="27" borderId="22" xfId="0" applyNumberFormat="1" applyFill="1" applyBorder="1" applyAlignment="1" applyProtection="1">
      <alignment horizontal="center"/>
      <protection locked="0"/>
    </xf>
    <xf numFmtId="168" fontId="4" fillId="27" borderId="22" xfId="0" applyNumberFormat="1" applyFont="1" applyFill="1" applyBorder="1" applyAlignment="1" applyProtection="1">
      <alignment horizontal="center"/>
      <protection locked="0"/>
    </xf>
    <xf numFmtId="4" fontId="0" fillId="27" borderId="22" xfId="0" applyNumberFormat="1" applyFill="1" applyBorder="1" applyAlignment="1" applyProtection="1">
      <alignment horizontal="center"/>
      <protection locked="0"/>
    </xf>
    <xf numFmtId="4" fontId="4" fillId="27" borderId="22" xfId="0" applyNumberFormat="1" applyFont="1" applyFill="1" applyBorder="1" applyAlignment="1" applyProtection="1">
      <alignment horizontal="center" vertical="top"/>
      <protection locked="0"/>
    </xf>
    <xf numFmtId="168" fontId="0" fillId="27" borderId="25" xfId="0" applyNumberFormat="1" applyFill="1" applyBorder="1" applyAlignment="1" applyProtection="1">
      <alignment horizontal="center" vertical="center"/>
      <protection locked="0"/>
    </xf>
    <xf numFmtId="168" fontId="0" fillId="27" borderId="38" xfId="0" applyNumberFormat="1" applyFill="1" applyBorder="1" applyAlignment="1" applyProtection="1">
      <alignment horizontal="center" vertical="center" wrapText="1"/>
      <protection locked="0"/>
    </xf>
    <xf numFmtId="4" fontId="0" fillId="27" borderId="38" xfId="0" applyNumberFormat="1" applyFill="1" applyBorder="1" applyAlignment="1" applyProtection="1">
      <alignment horizontal="center" wrapText="1"/>
      <protection locked="0"/>
    </xf>
    <xf numFmtId="168" fontId="0" fillId="27" borderId="38" xfId="0" applyNumberFormat="1" applyFill="1" applyBorder="1" applyAlignment="1" applyProtection="1">
      <alignment horizontal="center" wrapText="1"/>
      <protection locked="0"/>
    </xf>
    <xf numFmtId="168" fontId="4" fillId="27" borderId="38" xfId="0" applyNumberFormat="1" applyFont="1" applyFill="1" applyBorder="1" applyAlignment="1" applyProtection="1">
      <alignment horizontal="center"/>
      <protection locked="0"/>
    </xf>
    <xf numFmtId="4" fontId="0" fillId="27" borderId="38" xfId="0" applyNumberFormat="1" applyFill="1" applyBorder="1" applyAlignment="1" applyProtection="1">
      <alignment horizontal="center"/>
      <protection locked="0"/>
    </xf>
    <xf numFmtId="4" fontId="4" fillId="27" borderId="38" xfId="0" applyNumberFormat="1" applyFont="1" applyFill="1" applyBorder="1" applyAlignment="1" applyProtection="1">
      <alignment horizontal="center" vertical="top"/>
      <protection locked="0"/>
    </xf>
    <xf numFmtId="168" fontId="4" fillId="27" borderId="26" xfId="0" applyNumberFormat="1" applyFont="1" applyFill="1" applyBorder="1" applyAlignment="1" applyProtection="1">
      <alignment horizontal="center"/>
      <protection locked="0"/>
    </xf>
    <xf numFmtId="4" fontId="4" fillId="27" borderId="26" xfId="0" applyNumberFormat="1" applyFont="1" applyFill="1" applyBorder="1" applyAlignment="1" applyProtection="1">
      <alignment horizontal="center"/>
      <protection locked="0"/>
    </xf>
    <xf numFmtId="4" fontId="4" fillId="27" borderId="38" xfId="0" applyNumberFormat="1" applyFont="1" applyFill="1" applyBorder="1" applyAlignment="1" applyProtection="1">
      <alignment horizontal="center"/>
      <protection locked="0"/>
    </xf>
    <xf numFmtId="168" fontId="0" fillId="27" borderId="38" xfId="0" applyNumberFormat="1" applyFill="1" applyBorder="1" applyAlignment="1" applyProtection="1">
      <alignment horizontal="center"/>
      <protection locked="0"/>
    </xf>
    <xf numFmtId="168" fontId="4" fillId="0" borderId="36" xfId="0" applyNumberFormat="1" applyFont="1" applyFill="1" applyBorder="1" applyAlignment="1" applyProtection="1">
      <alignment horizontal="center"/>
      <protection locked="0"/>
    </xf>
    <xf numFmtId="4" fontId="4" fillId="24" borderId="62" xfId="0" applyNumberFormat="1" applyFont="1" applyFill="1" applyBorder="1" applyAlignment="1" applyProtection="1">
      <alignment horizontal="center"/>
      <protection locked="0"/>
    </xf>
    <xf numFmtId="4" fontId="4" fillId="24" borderId="36" xfId="0" applyNumberFormat="1" applyFont="1" applyFill="1" applyBorder="1" applyAlignment="1" applyProtection="1">
      <alignment horizontal="center"/>
      <protection locked="0"/>
    </xf>
    <xf numFmtId="4" fontId="4" fillId="0" borderId="62" xfId="0" applyNumberFormat="1" applyFont="1" applyFill="1" applyBorder="1" applyAlignment="1" applyProtection="1">
      <alignment horizontal="center"/>
      <protection locked="0"/>
    </xf>
    <xf numFmtId="2" fontId="59" fillId="24" borderId="22" xfId="0" applyNumberFormat="1" applyFont="1" applyFill="1" applyBorder="1" applyAlignment="1" applyProtection="1">
      <alignment horizontal="center"/>
      <protection locked="0"/>
    </xf>
    <xf numFmtId="4" fontId="4" fillId="0" borderId="70" xfId="0" applyNumberFormat="1" applyFont="1" applyFill="1" applyBorder="1" applyAlignment="1" applyProtection="1">
      <alignment horizontal="center"/>
      <protection locked="0"/>
    </xf>
    <xf numFmtId="168" fontId="37" fillId="48" borderId="120" xfId="0" applyNumberFormat="1" applyFont="1" applyFill="1" applyBorder="1" applyAlignment="1">
      <alignment horizontal="center"/>
    </xf>
    <xf numFmtId="4" fontId="4" fillId="24" borderId="26" xfId="0" applyNumberFormat="1" applyFont="1" applyFill="1" applyBorder="1" applyAlignment="1" applyProtection="1">
      <alignment horizontal="center"/>
      <protection locked="0"/>
    </xf>
    <xf numFmtId="168" fontId="4" fillId="24" borderId="26" xfId="0" applyNumberFormat="1" applyFont="1" applyFill="1" applyBorder="1" applyAlignment="1" applyProtection="1">
      <alignment horizontal="center"/>
      <protection locked="0"/>
    </xf>
    <xf numFmtId="4" fontId="4" fillId="0" borderId="36" xfId="0" applyNumberFormat="1" applyFont="1" applyFill="1" applyBorder="1" applyAlignment="1" applyProtection="1">
      <alignment horizontal="center"/>
      <protection locked="0"/>
    </xf>
    <xf numFmtId="2" fontId="4" fillId="42" borderId="38" xfId="0" applyNumberFormat="1" applyFont="1" applyFill="1" applyBorder="1" applyAlignment="1" applyProtection="1">
      <alignment horizontal="center"/>
      <protection locked="0"/>
    </xf>
    <xf numFmtId="2" fontId="4" fillId="42" borderId="93" xfId="0" applyNumberFormat="1" applyFont="1" applyFill="1" applyBorder="1" applyAlignment="1" applyProtection="1">
      <alignment horizontal="center"/>
      <protection locked="0"/>
    </xf>
    <xf numFmtId="2" fontId="4" fillId="42" borderId="84" xfId="0" applyNumberFormat="1" applyFont="1" applyFill="1" applyBorder="1" applyAlignment="1" applyProtection="1">
      <alignment horizontal="center"/>
      <protection locked="0"/>
    </xf>
    <xf numFmtId="2" fontId="4" fillId="24" borderId="81" xfId="0" applyNumberFormat="1" applyFont="1" applyFill="1" applyBorder="1" applyAlignment="1" applyProtection="1">
      <alignment horizontal="center"/>
      <protection locked="0"/>
    </xf>
    <xf numFmtId="2" fontId="4" fillId="24" borderId="22" xfId="0" applyNumberFormat="1" applyFont="1" applyFill="1" applyBorder="1" applyAlignment="1" applyProtection="1">
      <alignment horizontal="center"/>
      <protection locked="0"/>
    </xf>
    <xf numFmtId="2" fontId="4" fillId="24" borderId="90" xfId="0" applyNumberFormat="1" applyFont="1" applyFill="1" applyBorder="1" applyAlignment="1" applyProtection="1">
      <alignment horizontal="center"/>
      <protection locked="0"/>
    </xf>
    <xf numFmtId="2" fontId="4" fillId="24" borderId="71" xfId="0" applyNumberFormat="1" applyFont="1" applyFill="1" applyBorder="1" applyAlignment="1" applyProtection="1">
      <alignment horizontal="center"/>
      <protection locked="0"/>
    </xf>
    <xf numFmtId="2" fontId="0" fillId="27" borderId="62" xfId="0" applyNumberFormat="1" applyFill="1" applyBorder="1" applyAlignment="1" applyProtection="1">
      <alignment horizontal="center"/>
      <protection locked="0"/>
    </xf>
    <xf numFmtId="2" fontId="0" fillId="27" borderId="25" xfId="0" applyNumberFormat="1" applyFill="1" applyBorder="1" applyAlignment="1" applyProtection="1">
      <alignment horizontal="center"/>
      <protection locked="0"/>
    </xf>
    <xf numFmtId="2" fontId="0" fillId="24" borderId="170" xfId="0" applyNumberFormat="1" applyFill="1" applyBorder="1" applyAlignment="1" applyProtection="1">
      <alignment horizontal="center"/>
      <protection locked="0"/>
    </xf>
    <xf numFmtId="168" fontId="66" fillId="24" borderId="22" xfId="0" applyNumberFormat="1" applyFont="1" applyFill="1" applyBorder="1" applyAlignment="1" applyProtection="1">
      <alignment horizontal="center"/>
      <protection locked="0"/>
    </xf>
    <xf numFmtId="0" fontId="3" fillId="55" borderId="132" xfId="0" applyFont="1" applyFill="1" applyBorder="1" applyAlignment="1">
      <alignment horizontal="center" vertical="center" wrapText="1"/>
    </xf>
    <xf numFmtId="0" fontId="67" fillId="34" borderId="0" xfId="0" applyFont="1" applyFill="1" applyAlignment="1">
      <alignment horizontal="center"/>
    </xf>
    <xf numFmtId="4" fontId="4" fillId="24" borderId="25" xfId="0" applyNumberFormat="1" applyFont="1" applyFill="1" applyBorder="1" applyAlignment="1" applyProtection="1">
      <alignment horizontal="center"/>
      <protection locked="0"/>
    </xf>
    <xf numFmtId="0" fontId="3" fillId="34" borderId="0" xfId="0" applyFont="1" applyFill="1" applyAlignment="1">
      <alignment horizontal="center"/>
    </xf>
    <xf numFmtId="168" fontId="4" fillId="41" borderId="22" xfId="0" applyNumberFormat="1" applyFont="1" applyFill="1" applyBorder="1" applyAlignment="1" applyProtection="1">
      <alignment horizontal="center"/>
      <protection locked="0"/>
    </xf>
    <xf numFmtId="4" fontId="59" fillId="41" borderId="22" xfId="0" applyNumberFormat="1" applyFont="1" applyFill="1" applyBorder="1" applyAlignment="1" applyProtection="1">
      <alignment horizontal="center" wrapText="1"/>
      <protection locked="0"/>
    </xf>
    <xf numFmtId="4" fontId="4" fillId="41" borderId="22" xfId="0" applyNumberFormat="1" applyFont="1" applyFill="1" applyBorder="1" applyAlignment="1" applyProtection="1">
      <alignment horizontal="center"/>
      <protection locked="0"/>
    </xf>
    <xf numFmtId="168" fontId="59" fillId="41" borderId="25" xfId="0" applyNumberFormat="1" applyFont="1" applyFill="1" applyBorder="1" applyAlignment="1" applyProtection="1">
      <alignment horizontal="center"/>
      <protection locked="0"/>
    </xf>
    <xf numFmtId="168" fontId="0" fillId="41" borderId="22" xfId="0" applyNumberFormat="1" applyFill="1" applyBorder="1" applyAlignment="1" applyProtection="1">
      <alignment horizontal="center"/>
      <protection locked="0"/>
    </xf>
    <xf numFmtId="168" fontId="44" fillId="41" borderId="60" xfId="0" applyNumberFormat="1" applyFont="1" applyFill="1" applyBorder="1" applyAlignment="1">
      <alignment horizontal="center" vertical="center"/>
    </xf>
    <xf numFmtId="2" fontId="41" fillId="41" borderId="60" xfId="0" applyNumberFormat="1" applyFont="1" applyFill="1" applyBorder="1" applyAlignment="1">
      <alignment horizontal="center" vertical="center"/>
    </xf>
    <xf numFmtId="2" fontId="44" fillId="41" borderId="60" xfId="0" applyNumberFormat="1" applyFont="1" applyFill="1" applyBorder="1" applyAlignment="1">
      <alignment horizontal="center" vertical="center"/>
    </xf>
    <xf numFmtId="10" fontId="44" fillId="41" borderId="60" xfId="0" applyNumberFormat="1" applyFont="1" applyFill="1" applyBorder="1" applyAlignment="1">
      <alignment horizontal="center"/>
    </xf>
    <xf numFmtId="10" fontId="44" fillId="41" borderId="133" xfId="0" applyNumberFormat="1" applyFont="1" applyFill="1" applyBorder="1" applyAlignment="1">
      <alignment horizontal="center"/>
    </xf>
    <xf numFmtId="165" fontId="44" fillId="41" borderId="61" xfId="0" applyNumberFormat="1" applyFont="1" applyFill="1" applyBorder="1" applyAlignment="1">
      <alignment horizontal="center"/>
    </xf>
    <xf numFmtId="10" fontId="37" fillId="41" borderId="56" xfId="0" applyNumberFormat="1" applyFont="1" applyFill="1" applyBorder="1" applyAlignment="1">
      <alignment horizontal="center"/>
    </xf>
    <xf numFmtId="2" fontId="37" fillId="41" borderId="44" xfId="0" applyNumberFormat="1" applyFont="1" applyFill="1" applyBorder="1" applyAlignment="1">
      <alignment horizontal="center"/>
    </xf>
    <xf numFmtId="168" fontId="37" fillId="41" borderId="44" xfId="0" applyNumberFormat="1" applyFont="1" applyFill="1" applyBorder="1" applyAlignment="1">
      <alignment horizontal="center"/>
    </xf>
    <xf numFmtId="4" fontId="0" fillId="41" borderId="22" xfId="0" applyNumberFormat="1" applyFill="1" applyBorder="1" applyAlignment="1" applyProtection="1">
      <alignment horizontal="center"/>
      <protection locked="0"/>
    </xf>
    <xf numFmtId="4" fontId="4" fillId="41" borderId="22" xfId="0" applyNumberFormat="1" applyFont="1" applyFill="1" applyBorder="1" applyAlignment="1" applyProtection="1">
      <alignment horizontal="center" vertical="top"/>
      <protection locked="0"/>
    </xf>
    <xf numFmtId="4" fontId="0" fillId="41" borderId="22" xfId="0" applyNumberFormat="1" applyFill="1" applyBorder="1" applyAlignment="1" applyProtection="1">
      <alignment horizontal="center" wrapText="1"/>
      <protection locked="0"/>
    </xf>
    <xf numFmtId="168" fontId="0" fillId="41" borderId="22" xfId="0" applyNumberFormat="1" applyFill="1" applyBorder="1" applyAlignment="1" applyProtection="1">
      <alignment horizontal="center" wrapText="1"/>
      <protection locked="0"/>
    </xf>
    <xf numFmtId="4" fontId="0" fillId="41" borderId="38" xfId="0" applyNumberFormat="1" applyFill="1" applyBorder="1" applyAlignment="1" applyProtection="1">
      <alignment horizontal="center" wrapText="1"/>
      <protection locked="0"/>
    </xf>
    <xf numFmtId="168" fontId="0" fillId="41" borderId="38" xfId="0" applyNumberFormat="1" applyFill="1" applyBorder="1" applyAlignment="1" applyProtection="1">
      <alignment horizontal="center" wrapText="1"/>
      <protection locked="0"/>
    </xf>
    <xf numFmtId="168" fontId="0" fillId="41" borderId="38" xfId="0" applyNumberFormat="1" applyFill="1" applyBorder="1" applyAlignment="1" applyProtection="1">
      <alignment horizontal="center"/>
      <protection locked="0"/>
    </xf>
    <xf numFmtId="4" fontId="0" fillId="41" borderId="38" xfId="0" applyNumberFormat="1" applyFill="1" applyBorder="1" applyAlignment="1" applyProtection="1">
      <alignment horizontal="center"/>
      <protection locked="0"/>
    </xf>
    <xf numFmtId="4" fontId="4" fillId="41" borderId="38" xfId="0" applyNumberFormat="1" applyFont="1" applyFill="1" applyBorder="1" applyAlignment="1" applyProtection="1">
      <alignment horizontal="center" vertical="top"/>
      <protection locked="0"/>
    </xf>
    <xf numFmtId="168" fontId="44" fillId="41" borderId="64" xfId="0" applyNumberFormat="1" applyFont="1" applyFill="1" applyBorder="1" applyAlignment="1">
      <alignment horizontal="center" vertical="center"/>
    </xf>
    <xf numFmtId="2" fontId="41" fillId="41" borderId="64" xfId="0" applyNumberFormat="1" applyFont="1" applyFill="1" applyBorder="1" applyAlignment="1">
      <alignment horizontal="center" vertical="center"/>
    </xf>
    <xf numFmtId="2" fontId="44" fillId="41" borderId="64" xfId="0" applyNumberFormat="1" applyFont="1" applyFill="1" applyBorder="1" applyAlignment="1">
      <alignment horizontal="center" vertical="center"/>
    </xf>
    <xf numFmtId="10" fontId="44" fillId="41" borderId="64" xfId="0" applyNumberFormat="1" applyFont="1" applyFill="1" applyBorder="1" applyAlignment="1">
      <alignment horizontal="center"/>
    </xf>
    <xf numFmtId="10" fontId="44" fillId="41" borderId="135" xfId="0" applyNumberFormat="1" applyFont="1" applyFill="1" applyBorder="1" applyAlignment="1">
      <alignment horizontal="center"/>
    </xf>
    <xf numFmtId="165" fontId="44" fillId="41" borderId="65" xfId="0" applyNumberFormat="1" applyFont="1" applyFill="1" applyBorder="1" applyAlignment="1">
      <alignment horizontal="center"/>
    </xf>
    <xf numFmtId="10" fontId="37" fillId="41" borderId="58" xfId="0" applyNumberFormat="1" applyFont="1" applyFill="1" applyBorder="1" applyAlignment="1">
      <alignment horizontal="center"/>
    </xf>
    <xf numFmtId="2" fontId="37" fillId="41" borderId="52" xfId="0" applyNumberFormat="1" applyFont="1" applyFill="1" applyBorder="1" applyAlignment="1">
      <alignment horizontal="center"/>
    </xf>
    <xf numFmtId="168" fontId="37" fillId="41" borderId="52" xfId="0" applyNumberFormat="1" applyFont="1" applyFill="1" applyBorder="1" applyAlignment="1">
      <alignment horizontal="center"/>
    </xf>
    <xf numFmtId="168" fontId="66" fillId="24" borderId="25" xfId="0" applyNumberFormat="1" applyFont="1" applyFill="1" applyBorder="1" applyAlignment="1" applyProtection="1">
      <alignment horizontal="center"/>
      <protection locked="0"/>
    </xf>
    <xf numFmtId="4" fontId="4" fillId="0" borderId="133" xfId="0" applyNumberFormat="1" applyFont="1" applyFill="1" applyBorder="1" applyAlignment="1" applyProtection="1">
      <alignment horizontal="center"/>
      <protection locked="0"/>
    </xf>
    <xf numFmtId="4" fontId="4" fillId="41" borderId="36" xfId="0" applyNumberFormat="1" applyFont="1" applyFill="1" applyBorder="1" applyAlignment="1" applyProtection="1">
      <alignment horizontal="center"/>
      <protection locked="0"/>
    </xf>
    <xf numFmtId="168" fontId="4" fillId="41" borderId="36" xfId="0" applyNumberFormat="1" applyFont="1" applyFill="1" applyBorder="1" applyAlignment="1" applyProtection="1">
      <alignment horizontal="center"/>
      <protection locked="0"/>
    </xf>
    <xf numFmtId="168" fontId="0" fillId="41" borderId="36" xfId="0" applyNumberFormat="1" applyFill="1" applyBorder="1" applyAlignment="1" applyProtection="1">
      <alignment horizontal="center"/>
      <protection locked="0"/>
    </xf>
    <xf numFmtId="168" fontId="59" fillId="41" borderId="22" xfId="0" applyNumberFormat="1" applyFont="1" applyFill="1" applyBorder="1" applyAlignment="1" applyProtection="1">
      <alignment horizontal="center"/>
      <protection locked="0"/>
    </xf>
    <xf numFmtId="164" fontId="59" fillId="32" borderId="0" xfId="0" applyNumberFormat="1" applyFont="1" applyFill="1" applyBorder="1" applyAlignment="1">
      <alignment horizontal="center"/>
    </xf>
    <xf numFmtId="2" fontId="0" fillId="42" borderId="171" xfId="0" applyNumberFormat="1" applyFill="1" applyBorder="1" applyAlignment="1" applyProtection="1">
      <alignment horizontal="center"/>
      <protection locked="0"/>
    </xf>
    <xf numFmtId="2" fontId="4" fillId="42" borderId="172" xfId="0" applyNumberFormat="1" applyFont="1" applyFill="1" applyBorder="1" applyAlignment="1" applyProtection="1">
      <alignment horizontal="center"/>
      <protection locked="0"/>
    </xf>
    <xf numFmtId="2" fontId="59" fillId="24" borderId="172" xfId="0" applyNumberFormat="1" applyFont="1" applyFill="1" applyBorder="1" applyAlignment="1" applyProtection="1">
      <alignment horizontal="center"/>
      <protection locked="0"/>
    </xf>
    <xf numFmtId="2" fontId="4" fillId="24" borderId="91" xfId="0" applyNumberFormat="1" applyFont="1" applyFill="1" applyBorder="1" applyAlignment="1" applyProtection="1">
      <alignment horizontal="center"/>
      <protection locked="0"/>
    </xf>
    <xf numFmtId="2" fontId="59" fillId="24" borderId="90" xfId="0" applyNumberFormat="1" applyFont="1" applyFill="1" applyBorder="1" applyAlignment="1" applyProtection="1">
      <alignment horizontal="center"/>
      <protection locked="0"/>
    </xf>
    <xf numFmtId="2" fontId="44" fillId="49" borderId="101" xfId="0" applyNumberFormat="1" applyFont="1" applyFill="1" applyBorder="1" applyAlignment="1">
      <alignment horizontal="center"/>
    </xf>
    <xf numFmtId="2" fontId="32" fillId="37" borderId="60" xfId="0" applyNumberFormat="1" applyFont="1" applyFill="1" applyBorder="1" applyAlignment="1">
      <alignment horizontal="center" vertical="center"/>
    </xf>
    <xf numFmtId="0" fontId="59" fillId="34" borderId="0" xfId="0" applyFont="1" applyFill="1" applyAlignment="1">
      <alignment horizontal="center"/>
    </xf>
    <xf numFmtId="0" fontId="68" fillId="52" borderId="129" xfId="0" applyFont="1" applyFill="1" applyBorder="1" applyAlignment="1">
      <alignment horizontal="center" vertical="center" wrapText="1"/>
    </xf>
    <xf numFmtId="2" fontId="8" fillId="56" borderId="106" xfId="0" applyNumberFormat="1" applyFont="1" applyFill="1" applyBorder="1" applyAlignment="1">
      <alignment horizontal="center"/>
    </xf>
    <xf numFmtId="2" fontId="8" fillId="56" borderId="142" xfId="0" applyNumberFormat="1" applyFont="1" applyFill="1" applyBorder="1" applyAlignment="1">
      <alignment horizontal="center"/>
    </xf>
    <xf numFmtId="2" fontId="8" fillId="56" borderId="108" xfId="0" applyNumberFormat="1" applyFont="1" applyFill="1" applyBorder="1" applyAlignment="1">
      <alignment horizontal="center"/>
    </xf>
    <xf numFmtId="9" fontId="8" fillId="56" borderId="0" xfId="0" applyNumberFormat="1" applyFont="1" applyFill="1" applyBorder="1" applyAlignment="1">
      <alignment horizontal="center"/>
    </xf>
    <xf numFmtId="2" fontId="4" fillId="56" borderId="60" xfId="0" applyNumberFormat="1" applyFont="1" applyFill="1" applyBorder="1" applyAlignment="1">
      <alignment horizontal="center"/>
    </xf>
    <xf numFmtId="9" fontId="8" fillId="56" borderId="10" xfId="0" applyNumberFormat="1" applyFont="1" applyFill="1" applyBorder="1" applyAlignment="1">
      <alignment horizontal="center"/>
    </xf>
    <xf numFmtId="166" fontId="4" fillId="56" borderId="40" xfId="0" applyNumberFormat="1" applyFont="1" applyFill="1" applyBorder="1" applyAlignment="1">
      <alignment horizontal="center"/>
    </xf>
    <xf numFmtId="10" fontId="35" fillId="56" borderId="55" xfId="0" applyNumberFormat="1" applyFont="1" applyFill="1" applyBorder="1" applyAlignment="1">
      <alignment horizontal="center"/>
    </xf>
    <xf numFmtId="2" fontId="8" fillId="56" borderId="44" xfId="0" applyNumberFormat="1" applyFont="1" applyFill="1" applyBorder="1" applyAlignment="1">
      <alignment horizontal="center"/>
    </xf>
    <xf numFmtId="10" fontId="4" fillId="56" borderId="60" xfId="0" applyNumberFormat="1" applyFont="1" applyFill="1" applyBorder="1" applyAlignment="1">
      <alignment horizontal="center"/>
    </xf>
    <xf numFmtId="165" fontId="4" fillId="56" borderId="61" xfId="0" applyNumberFormat="1" applyFont="1" applyFill="1" applyBorder="1" applyAlignment="1">
      <alignment horizontal="center"/>
    </xf>
    <xf numFmtId="10" fontId="8" fillId="56" borderId="56" xfId="0" applyNumberFormat="1" applyFont="1" applyFill="1" applyBorder="1" applyAlignment="1">
      <alignment horizontal="center"/>
    </xf>
    <xf numFmtId="10" fontId="4" fillId="56" borderId="64" xfId="0" applyNumberFormat="1" applyFont="1" applyFill="1" applyBorder="1" applyAlignment="1">
      <alignment horizontal="center"/>
    </xf>
    <xf numFmtId="2" fontId="8" fillId="56" borderId="52" xfId="0" applyNumberFormat="1" applyFont="1" applyFill="1" applyBorder="1" applyAlignment="1">
      <alignment horizontal="center"/>
    </xf>
    <xf numFmtId="165" fontId="4" fillId="56" borderId="65" xfId="0" applyNumberFormat="1" applyFont="1" applyFill="1" applyBorder="1" applyAlignment="1">
      <alignment horizontal="center"/>
    </xf>
    <xf numFmtId="10" fontId="8" fillId="56" borderId="58" xfId="0" applyNumberFormat="1" applyFont="1" applyFill="1" applyBorder="1" applyAlignment="1">
      <alignment horizontal="center"/>
    </xf>
    <xf numFmtId="10" fontId="4" fillId="56" borderId="62" xfId="0" applyNumberFormat="1" applyFont="1" applyFill="1" applyBorder="1" applyAlignment="1">
      <alignment horizontal="center"/>
    </xf>
    <xf numFmtId="2" fontId="8" fillId="56" borderId="51" xfId="0" applyNumberFormat="1" applyFont="1" applyFill="1" applyBorder="1" applyAlignment="1">
      <alignment horizontal="center"/>
    </xf>
    <xf numFmtId="165" fontId="4" fillId="56" borderId="63" xfId="0" applyNumberFormat="1" applyFont="1" applyFill="1" applyBorder="1" applyAlignment="1">
      <alignment horizontal="center"/>
    </xf>
    <xf numFmtId="10" fontId="8" fillId="56" borderId="57" xfId="0" applyNumberFormat="1" applyFont="1" applyFill="1" applyBorder="1" applyAlignment="1">
      <alignment horizontal="center"/>
    </xf>
    <xf numFmtId="9" fontId="8" fillId="56" borderId="35" xfId="0" applyNumberFormat="1" applyFont="1" applyFill="1" applyBorder="1" applyAlignment="1">
      <alignment horizontal="center"/>
    </xf>
    <xf numFmtId="9" fontId="8" fillId="56" borderId="166" xfId="0" applyNumberFormat="1" applyFont="1" applyFill="1" applyBorder="1" applyAlignment="1">
      <alignment horizontal="center"/>
    </xf>
    <xf numFmtId="2" fontId="8" fillId="52" borderId="108" xfId="0" applyNumberFormat="1" applyFont="1" applyFill="1" applyBorder="1" applyAlignment="1">
      <alignment horizontal="center"/>
    </xf>
    <xf numFmtId="2" fontId="8" fillId="52" borderId="106" xfId="0" applyNumberFormat="1" applyFont="1" applyFill="1" applyBorder="1" applyAlignment="1">
      <alignment horizontal="center"/>
    </xf>
    <xf numFmtId="2" fontId="8" fillId="52" borderId="142" xfId="0" applyNumberFormat="1" applyFont="1" applyFill="1" applyBorder="1" applyAlignment="1">
      <alignment horizontal="center"/>
    </xf>
    <xf numFmtId="2" fontId="68" fillId="52" borderId="106" xfId="0" applyNumberFormat="1" applyFont="1" applyFill="1" applyBorder="1" applyAlignment="1">
      <alignment horizontal="center"/>
    </xf>
    <xf numFmtId="2" fontId="37" fillId="52" borderId="44" xfId="0" applyNumberFormat="1" applyFont="1" applyFill="1" applyBorder="1" applyAlignment="1">
      <alignment horizontal="center"/>
    </xf>
    <xf numFmtId="2" fontId="37" fillId="52" borderId="52" xfId="0" applyNumberFormat="1" applyFont="1" applyFill="1" applyBorder="1" applyAlignment="1">
      <alignment horizontal="center"/>
    </xf>
    <xf numFmtId="2" fontId="37" fillId="52" borderId="106" xfId="0" applyNumberFormat="1" applyFont="1" applyFill="1" applyBorder="1" applyAlignment="1">
      <alignment horizontal="center"/>
    </xf>
    <xf numFmtId="2" fontId="37" fillId="52" borderId="51" xfId="0" applyNumberFormat="1" applyFont="1" applyFill="1" applyBorder="1" applyAlignment="1">
      <alignment horizontal="center"/>
    </xf>
    <xf numFmtId="2" fontId="37" fillId="52" borderId="121" xfId="0" applyNumberFormat="1" applyFont="1" applyFill="1" applyBorder="1" applyAlignment="1">
      <alignment horizontal="center"/>
    </xf>
    <xf numFmtId="4" fontId="4" fillId="41" borderId="22" xfId="0" applyNumberFormat="1" applyFont="1" applyFill="1" applyBorder="1" applyAlignment="1" applyProtection="1">
      <alignment horizontal="center" wrapText="1"/>
      <protection locked="0"/>
    </xf>
    <xf numFmtId="168" fontId="4" fillId="41" borderId="25" xfId="0" applyNumberFormat="1" applyFont="1" applyFill="1" applyBorder="1" applyAlignment="1" applyProtection="1">
      <alignment horizontal="center"/>
      <protection locked="0"/>
    </xf>
    <xf numFmtId="168" fontId="4" fillId="37" borderId="60" xfId="0" applyNumberFormat="1" applyFont="1" applyFill="1" applyBorder="1" applyAlignment="1">
      <alignment horizontal="center" vertical="center"/>
    </xf>
    <xf numFmtId="2" fontId="4" fillId="37" borderId="60" xfId="0" applyNumberFormat="1" applyFont="1" applyFill="1" applyBorder="1" applyAlignment="1">
      <alignment horizontal="center" vertical="center"/>
    </xf>
    <xf numFmtId="168" fontId="8" fillId="46" borderId="120" xfId="0" applyNumberFormat="1" applyFont="1" applyFill="1" applyBorder="1" applyAlignment="1">
      <alignment horizontal="center"/>
    </xf>
    <xf numFmtId="2" fontId="69" fillId="33" borderId="79" xfId="0" applyNumberFormat="1" applyFont="1" applyFill="1" applyBorder="1" applyAlignment="1">
      <alignment horizontal="center"/>
    </xf>
    <xf numFmtId="2" fontId="70" fillId="33" borderId="79" xfId="0" applyNumberFormat="1" applyFont="1" applyFill="1" applyBorder="1" applyAlignment="1">
      <alignment horizontal="center"/>
    </xf>
    <xf numFmtId="168" fontId="4" fillId="41" borderId="22" xfId="0" applyNumberFormat="1" applyFont="1" applyFill="1" applyBorder="1" applyAlignment="1" applyProtection="1">
      <alignment horizontal="center" wrapText="1"/>
      <protection locked="0"/>
    </xf>
    <xf numFmtId="0" fontId="4" fillId="24" borderId="22" xfId="0" applyFont="1" applyFill="1" applyBorder="1" applyAlignment="1" applyProtection="1">
      <alignment horizontal="center"/>
      <protection locked="0"/>
    </xf>
    <xf numFmtId="0" fontId="43" fillId="32" borderId="167" xfId="0" applyFont="1" applyFill="1" applyBorder="1" applyAlignment="1">
      <alignment vertical="center" textRotation="90"/>
    </xf>
    <xf numFmtId="0" fontId="43" fillId="32" borderId="43" xfId="0" applyFont="1" applyFill="1" applyBorder="1" applyAlignment="1">
      <alignment vertical="center" textRotation="90"/>
    </xf>
    <xf numFmtId="0" fontId="43" fillId="32" borderId="168" xfId="0" applyFont="1" applyFill="1" applyBorder="1" applyAlignment="1">
      <alignment vertical="center" textRotation="90"/>
    </xf>
    <xf numFmtId="4" fontId="71" fillId="0" borderId="0" xfId="0" applyNumberFormat="1" applyFont="1" applyAlignment="1">
      <alignment horizontal="right" vertical="top" readingOrder="1"/>
    </xf>
    <xf numFmtId="2" fontId="4" fillId="24" borderId="172" xfId="0" applyNumberFormat="1" applyFont="1" applyFill="1" applyBorder="1" applyAlignment="1" applyProtection="1">
      <alignment horizontal="center"/>
      <protection locked="0"/>
    </xf>
    <xf numFmtId="2" fontId="4" fillId="33" borderId="79" xfId="0" applyNumberFormat="1" applyFont="1" applyFill="1" applyBorder="1" applyAlignment="1">
      <alignment horizontal="center"/>
    </xf>
    <xf numFmtId="2" fontId="3" fillId="33" borderId="79" xfId="0" applyNumberFormat="1" applyFont="1" applyFill="1" applyBorder="1" applyAlignment="1">
      <alignment horizontal="center"/>
    </xf>
    <xf numFmtId="0" fontId="39" fillId="27" borderId="0" xfId="0" applyFont="1" applyFill="1" applyAlignment="1">
      <alignment horizontal="left"/>
    </xf>
    <xf numFmtId="0" fontId="7" fillId="27" borderId="0" xfId="0" applyFont="1" applyFill="1" applyAlignment="1">
      <alignment horizontal="left"/>
    </xf>
    <xf numFmtId="0" fontId="41" fillId="26" borderId="28" xfId="0" applyFont="1" applyFill="1" applyBorder="1" applyAlignment="1">
      <alignment horizontal="center" wrapText="1"/>
    </xf>
    <xf numFmtId="0" fontId="41" fillId="26" borderId="29" xfId="0" applyFont="1" applyFill="1" applyBorder="1" applyAlignment="1">
      <alignment horizontal="center" wrapText="1"/>
    </xf>
    <xf numFmtId="2" fontId="44" fillId="44" borderId="67" xfId="0" applyNumberFormat="1" applyFont="1" applyFill="1" applyBorder="1" applyAlignment="1">
      <alignment horizontal="right" vertical="center"/>
    </xf>
    <xf numFmtId="2" fontId="44" fillId="44" borderId="31" xfId="0" applyNumberFormat="1" applyFont="1" applyFill="1" applyBorder="1" applyAlignment="1">
      <alignment horizontal="right" vertical="center"/>
    </xf>
    <xf numFmtId="0" fontId="43" fillId="38" borderId="48" xfId="0" applyFont="1" applyFill="1" applyBorder="1" applyAlignment="1">
      <alignment horizontal="center" vertical="center" textRotation="90"/>
    </xf>
    <xf numFmtId="0" fontId="43" fillId="38" borderId="46" xfId="0" applyFont="1" applyFill="1" applyBorder="1" applyAlignment="1">
      <alignment horizontal="center" vertical="center" textRotation="90"/>
    </xf>
    <xf numFmtId="0" fontId="43" fillId="38" borderId="49" xfId="0" applyFont="1" applyFill="1" applyBorder="1" applyAlignment="1">
      <alignment horizontal="center" vertical="center" textRotation="90"/>
    </xf>
    <xf numFmtId="0" fontId="43" fillId="32" borderId="45" xfId="0" applyFont="1" applyFill="1" applyBorder="1" applyAlignment="1">
      <alignment horizontal="center" vertical="center" textRotation="90"/>
    </xf>
    <xf numFmtId="0" fontId="43" fillId="32" borderId="46" xfId="0" applyFont="1" applyFill="1" applyBorder="1" applyAlignment="1">
      <alignment horizontal="center" vertical="center" textRotation="90"/>
    </xf>
    <xf numFmtId="0" fontId="43" fillId="32" borderId="50" xfId="0" applyFont="1" applyFill="1" applyBorder="1" applyAlignment="1">
      <alignment horizontal="center" vertical="center" textRotation="90"/>
    </xf>
    <xf numFmtId="0" fontId="43" fillId="38" borderId="39" xfId="0" applyFont="1" applyFill="1" applyBorder="1" applyAlignment="1">
      <alignment horizontal="center" vertical="center" textRotation="90"/>
    </xf>
    <xf numFmtId="0" fontId="43" fillId="38" borderId="43" xfId="0" applyFont="1" applyFill="1" applyBorder="1" applyAlignment="1">
      <alignment horizontal="center" vertical="center" textRotation="90"/>
    </xf>
    <xf numFmtId="0" fontId="43" fillId="32" borderId="47" xfId="0" applyFont="1" applyFill="1" applyBorder="1" applyAlignment="1">
      <alignment horizontal="center" vertical="center" textRotation="90"/>
    </xf>
    <xf numFmtId="0" fontId="45" fillId="26" borderId="77" xfId="0" applyFont="1" applyFill="1" applyBorder="1" applyAlignment="1">
      <alignment horizontal="center"/>
    </xf>
    <xf numFmtId="0" fontId="45" fillId="26" borderId="42" xfId="0" applyFont="1" applyFill="1" applyBorder="1" applyAlignment="1">
      <alignment horizontal="center"/>
    </xf>
    <xf numFmtId="0" fontId="45" fillId="26" borderId="86" xfId="0" applyFont="1" applyFill="1" applyBorder="1" applyAlignment="1">
      <alignment horizontal="center"/>
    </xf>
    <xf numFmtId="0" fontId="45" fillId="26" borderId="54" xfId="0" applyFont="1" applyFill="1" applyBorder="1" applyAlignment="1">
      <alignment horizontal="center"/>
    </xf>
    <xf numFmtId="0" fontId="43" fillId="38" borderId="145" xfId="0" applyFont="1" applyFill="1" applyBorder="1" applyAlignment="1">
      <alignment horizontal="center" vertical="center" textRotation="90"/>
    </xf>
    <xf numFmtId="0" fontId="43" fillId="38" borderId="146" xfId="0" applyFont="1" applyFill="1" applyBorder="1" applyAlignment="1">
      <alignment horizontal="center" vertical="center" textRotation="90"/>
    </xf>
    <xf numFmtId="0" fontId="43" fillId="38" borderId="147" xfId="0" applyFont="1" applyFill="1" applyBorder="1" applyAlignment="1">
      <alignment horizontal="center" vertical="center" textRotation="90"/>
    </xf>
    <xf numFmtId="0" fontId="45" fillId="26" borderId="0" xfId="0" applyFont="1" applyFill="1" applyBorder="1" applyAlignment="1">
      <alignment horizontal="center" vertical="center"/>
    </xf>
    <xf numFmtId="0" fontId="43" fillId="38" borderId="167" xfId="0" applyFont="1" applyFill="1" applyBorder="1" applyAlignment="1">
      <alignment horizontal="center" vertical="center" textRotation="90"/>
    </xf>
    <xf numFmtId="0" fontId="43" fillId="38" borderId="168" xfId="0" applyFont="1" applyFill="1" applyBorder="1" applyAlignment="1">
      <alignment horizontal="center" vertical="center" textRotation="90"/>
    </xf>
    <xf numFmtId="0" fontId="46" fillId="30" borderId="102" xfId="0" applyFont="1" applyFill="1" applyBorder="1" applyAlignment="1">
      <alignment horizontal="center"/>
    </xf>
    <xf numFmtId="0" fontId="46" fillId="30" borderId="41" xfId="0" applyFont="1" applyFill="1" applyBorder="1" applyAlignment="1">
      <alignment horizontal="center"/>
    </xf>
    <xf numFmtId="0" fontId="45" fillId="29" borderId="95" xfId="0" applyFont="1" applyFill="1" applyBorder="1" applyAlignment="1">
      <alignment horizontal="center"/>
    </xf>
    <xf numFmtId="0" fontId="45" fillId="29" borderId="41" xfId="0" applyFont="1" applyFill="1" applyBorder="1" applyAlignment="1">
      <alignment horizontal="center"/>
    </xf>
    <xf numFmtId="0" fontId="47" fillId="43" borderId="103" xfId="0" applyFont="1" applyFill="1" applyBorder="1" applyAlignment="1">
      <alignment horizontal="center" vertical="center" wrapText="1"/>
    </xf>
    <xf numFmtId="0" fontId="47" fillId="43" borderId="101" xfId="0" applyFont="1" applyFill="1" applyBorder="1" applyAlignment="1">
      <alignment horizontal="center" vertical="center" wrapText="1"/>
    </xf>
    <xf numFmtId="0" fontId="45" fillId="28" borderId="20" xfId="0" applyFont="1" applyFill="1" applyBorder="1" applyAlignment="1">
      <alignment horizontal="center" vertical="center"/>
    </xf>
    <xf numFmtId="0" fontId="42" fillId="39" borderId="23" xfId="0" applyFont="1" applyFill="1" applyBorder="1" applyAlignment="1">
      <alignment horizontal="center" vertical="center" textRotation="90"/>
    </xf>
    <xf numFmtId="0" fontId="36" fillId="26" borderId="14" xfId="0" applyFont="1" applyFill="1" applyBorder="1" applyAlignment="1">
      <alignment horizontal="center"/>
    </xf>
    <xf numFmtId="0" fontId="36" fillId="26" borderId="16" xfId="0" applyFont="1" applyFill="1" applyBorder="1" applyAlignment="1">
      <alignment horizontal="center"/>
    </xf>
    <xf numFmtId="0" fontId="42" fillId="40" borderId="23" xfId="0" applyFont="1" applyFill="1" applyBorder="1" applyAlignment="1">
      <alignment horizontal="center" vertical="center" textRotation="90"/>
    </xf>
    <xf numFmtId="0" fontId="42" fillId="40" borderId="15" xfId="0" applyFont="1" applyFill="1" applyBorder="1" applyAlignment="1">
      <alignment horizontal="center" vertical="center" textRotation="90"/>
    </xf>
    <xf numFmtId="0" fontId="42" fillId="40" borderId="0" xfId="0" applyFont="1" applyFill="1" applyBorder="1" applyAlignment="1">
      <alignment horizontal="center" vertical="center" textRotation="90"/>
    </xf>
    <xf numFmtId="0" fontId="42" fillId="40" borderId="20" xfId="0" applyFont="1" applyFill="1" applyBorder="1" applyAlignment="1">
      <alignment horizontal="center" vertical="center" textRotation="90"/>
    </xf>
    <xf numFmtId="0" fontId="43" fillId="38" borderId="45" xfId="0" applyFont="1" applyFill="1" applyBorder="1" applyAlignment="1">
      <alignment horizontal="center" vertical="center" textRotation="90"/>
    </xf>
    <xf numFmtId="0" fontId="43" fillId="38" borderId="47" xfId="0" applyFont="1" applyFill="1" applyBorder="1" applyAlignment="1">
      <alignment horizontal="center" vertical="center" textRotation="90"/>
    </xf>
    <xf numFmtId="0" fontId="45" fillId="26" borderId="110" xfId="0" applyFont="1" applyFill="1" applyBorder="1" applyAlignment="1">
      <alignment horizontal="center"/>
    </xf>
    <xf numFmtId="0" fontId="43" fillId="32" borderId="35" xfId="0" applyFont="1" applyFill="1" applyBorder="1" applyAlignment="1">
      <alignment horizontal="center" textRotation="90"/>
    </xf>
    <xf numFmtId="0" fontId="43" fillId="32" borderId="0" xfId="0" applyFont="1" applyFill="1" applyBorder="1" applyAlignment="1">
      <alignment horizontal="center" textRotation="90"/>
    </xf>
    <xf numFmtId="0" fontId="43" fillId="32" borderId="37" xfId="0" applyFont="1" applyFill="1" applyBorder="1" applyAlignment="1">
      <alignment horizontal="center" textRotation="90"/>
    </xf>
    <xf numFmtId="0" fontId="49" fillId="45" borderId="14" xfId="0" applyFont="1" applyFill="1" applyBorder="1" applyAlignment="1">
      <alignment horizontal="center" wrapText="1"/>
    </xf>
    <xf numFmtId="0" fontId="49" fillId="45" borderId="19" xfId="0" applyFont="1" applyFill="1" applyBorder="1" applyAlignment="1">
      <alignment horizontal="center" wrapText="1"/>
    </xf>
    <xf numFmtId="0" fontId="48" fillId="45" borderId="14" xfId="0" applyFont="1" applyFill="1" applyBorder="1" applyAlignment="1">
      <alignment horizontal="center" wrapText="1"/>
    </xf>
    <xf numFmtId="0" fontId="48" fillId="45" borderId="19" xfId="0" applyFont="1" applyFill="1" applyBorder="1" applyAlignment="1">
      <alignment horizontal="center" wrapText="1"/>
    </xf>
    <xf numFmtId="167" fontId="50" fillId="45" borderId="16" xfId="0" applyNumberFormat="1" applyFont="1" applyFill="1" applyBorder="1" applyAlignment="1">
      <alignment horizontal="center" vertical="center"/>
    </xf>
    <xf numFmtId="167" fontId="50" fillId="45" borderId="21" xfId="0" applyNumberFormat="1" applyFont="1" applyFill="1" applyBorder="1" applyAlignment="1">
      <alignment horizontal="center" vertical="center"/>
    </xf>
    <xf numFmtId="167" fontId="51" fillId="45" borderId="16" xfId="0" applyNumberFormat="1" applyFont="1" applyFill="1" applyBorder="1" applyAlignment="1">
      <alignment horizontal="center" vertical="center"/>
    </xf>
    <xf numFmtId="167" fontId="51" fillId="45" borderId="21" xfId="0" applyNumberFormat="1" applyFont="1" applyFill="1" applyBorder="1" applyAlignment="1">
      <alignment horizontal="center" vertical="center"/>
    </xf>
    <xf numFmtId="49" fontId="35" fillId="27" borderId="0" xfId="0" applyNumberFormat="1" applyFont="1" applyFill="1" applyAlignment="1">
      <alignment horizontal="left" vertical="center" wrapText="1"/>
    </xf>
    <xf numFmtId="49" fontId="35" fillId="27" borderId="0" xfId="0" applyNumberFormat="1" applyFont="1" applyFill="1" applyAlignment="1">
      <alignment horizontal="left"/>
    </xf>
  </cellXfs>
  <cellStyles count="98">
    <cellStyle name="20% - Énfasis1" xfId="1" builtinId="30" customBuiltin="1"/>
    <cellStyle name="20% - Énfasis1 2" xfId="47"/>
    <cellStyle name="20% - Énfasis2" xfId="2" builtinId="34" customBuiltin="1"/>
    <cellStyle name="20% - Énfasis2 2" xfId="48"/>
    <cellStyle name="20% - Énfasis3" xfId="3" builtinId="38" customBuiltin="1"/>
    <cellStyle name="20% - Énfasis3 2" xfId="49"/>
    <cellStyle name="20% - Énfasis4" xfId="4" builtinId="42" customBuiltin="1"/>
    <cellStyle name="20% - Énfasis4 2" xfId="50"/>
    <cellStyle name="20% - Énfasis5" xfId="5" builtinId="46" customBuiltin="1"/>
    <cellStyle name="20% - Énfasis5 2" xfId="51"/>
    <cellStyle name="20% - Énfasis6" xfId="6" builtinId="50" customBuiltin="1"/>
    <cellStyle name="20% - Énfasis6 2" xfId="52"/>
    <cellStyle name="40% - Énfasis1" xfId="7" builtinId="31" customBuiltin="1"/>
    <cellStyle name="40% - Énfasis1 2" xfId="53"/>
    <cellStyle name="40% - Énfasis2" xfId="8" builtinId="35" customBuiltin="1"/>
    <cellStyle name="40% - Énfasis2 2" xfId="54"/>
    <cellStyle name="40% - Énfasis3" xfId="9" builtinId="39" customBuiltin="1"/>
    <cellStyle name="40% - Énfasis3 2" xfId="55"/>
    <cellStyle name="40% - Énfasis4" xfId="10" builtinId="43" customBuiltin="1"/>
    <cellStyle name="40% - Énfasis4 2" xfId="56"/>
    <cellStyle name="40% - Énfasis5" xfId="11" builtinId="47" customBuiltin="1"/>
    <cellStyle name="40% - Énfasis5 2" xfId="57"/>
    <cellStyle name="40% - Énfasis6" xfId="12" builtinId="51" customBuiltin="1"/>
    <cellStyle name="40% - Énfasis6 2" xfId="58"/>
    <cellStyle name="60% - Énfasis1" xfId="13" builtinId="32" customBuiltin="1"/>
    <cellStyle name="60% - Énfasis1 2" xfId="59"/>
    <cellStyle name="60% - Énfasis2" xfId="14" builtinId="36" customBuiltin="1"/>
    <cellStyle name="60% - Énfasis2 2" xfId="60"/>
    <cellStyle name="60% - Énfasis3" xfId="15" builtinId="40" customBuiltin="1"/>
    <cellStyle name="60% - Énfasis3 2" xfId="61"/>
    <cellStyle name="60% - Énfasis4" xfId="16" builtinId="44" customBuiltin="1"/>
    <cellStyle name="60% - Énfasis4 2" xfId="62"/>
    <cellStyle name="60% - Énfasis5" xfId="17" builtinId="48" customBuiltin="1"/>
    <cellStyle name="60% - Énfasis5 2" xfId="63"/>
    <cellStyle name="60% - Énfasis6" xfId="18" builtinId="52" customBuiltin="1"/>
    <cellStyle name="60% - Énfasis6 2" xfId="64"/>
    <cellStyle name="Buena" xfId="19" builtinId="26" customBuiltin="1"/>
    <cellStyle name="Buena 2" xfId="65"/>
    <cellStyle name="Cálculo" xfId="20" builtinId="22" customBuiltin="1"/>
    <cellStyle name="Cálculo 2" xfId="66"/>
    <cellStyle name="Celda de comprobación" xfId="21" builtinId="23" customBuiltin="1"/>
    <cellStyle name="Celda de comprobación 2" xfId="67"/>
    <cellStyle name="Celda vinculada" xfId="22" builtinId="24" customBuiltin="1"/>
    <cellStyle name="Celda vinculada 2" xfId="68"/>
    <cellStyle name="Encabezado 4" xfId="23" builtinId="19" customBuiltin="1"/>
    <cellStyle name="Encabezado 4 2" xfId="69"/>
    <cellStyle name="Énfasis1" xfId="24" builtinId="29" customBuiltin="1"/>
    <cellStyle name="Énfasis1 2" xfId="70"/>
    <cellStyle name="Énfasis2" xfId="25" builtinId="33" customBuiltin="1"/>
    <cellStyle name="Énfasis2 2" xfId="71"/>
    <cellStyle name="Énfasis3" xfId="26" builtinId="37" customBuiltin="1"/>
    <cellStyle name="Énfasis3 2" xfId="72"/>
    <cellStyle name="Énfasis4" xfId="27" builtinId="41" customBuiltin="1"/>
    <cellStyle name="Énfasis4 2" xfId="73"/>
    <cellStyle name="Énfasis5" xfId="28" builtinId="45" customBuiltin="1"/>
    <cellStyle name="Énfasis5 2" xfId="74"/>
    <cellStyle name="Énfasis6" xfId="29" builtinId="49" customBuiltin="1"/>
    <cellStyle name="Énfasis6 2" xfId="75"/>
    <cellStyle name="Entrada" xfId="30" builtinId="20" customBuiltin="1"/>
    <cellStyle name="Entrada 2" xfId="76"/>
    <cellStyle name="Incorrecto" xfId="31" builtinId="27" customBuiltin="1"/>
    <cellStyle name="Incorrecto 2" xfId="77"/>
    <cellStyle name="Millares 2" xfId="94"/>
    <cellStyle name="Millares 3" xfId="92"/>
    <cellStyle name="Neutral" xfId="32" builtinId="28" customBuiltin="1"/>
    <cellStyle name="Neutral 2" xfId="78"/>
    <cellStyle name="Normal" xfId="0" builtinId="0"/>
    <cellStyle name="Normal 2" xfId="46"/>
    <cellStyle name="Normal 2 2" xfId="93"/>
    <cellStyle name="Normal 2 3" xfId="95"/>
    <cellStyle name="Normal 3" xfId="45"/>
    <cellStyle name="Normal 3 2" xfId="97"/>
    <cellStyle name="Normal 4" xfId="96"/>
    <cellStyle name="Normal 4 2" xfId="33"/>
    <cellStyle name="Normal_Modelos de referencia" xfId="34"/>
    <cellStyle name="Notas" xfId="35" builtinId="10" customBuiltin="1"/>
    <cellStyle name="Notas 2" xfId="79"/>
    <cellStyle name="Porcentaje" xfId="44" builtinId="5"/>
    <cellStyle name="Porcentaje 2" xfId="88"/>
    <cellStyle name="Salida" xfId="36" builtinId="21" customBuiltin="1"/>
    <cellStyle name="Salida 2" xfId="80"/>
    <cellStyle name="Texto de advertencia" xfId="37" builtinId="11" customBuiltin="1"/>
    <cellStyle name="Texto de advertencia 2" xfId="81"/>
    <cellStyle name="Texto explicativo" xfId="38" builtinId="53" customBuiltin="1"/>
    <cellStyle name="Texto explicativo 2" xfId="82"/>
    <cellStyle name="Título" xfId="39" builtinId="15" customBuiltin="1"/>
    <cellStyle name="Título 1" xfId="40" builtinId="16" customBuiltin="1"/>
    <cellStyle name="Título 1 2" xfId="84"/>
    <cellStyle name="Título 1 3" xfId="89"/>
    <cellStyle name="Título 2" xfId="41" builtinId="17" customBuiltin="1"/>
    <cellStyle name="Título 2 2" xfId="85"/>
    <cellStyle name="Título 2 3" xfId="90"/>
    <cellStyle name="Título 3" xfId="42" builtinId="18" customBuiltin="1"/>
    <cellStyle name="Título 3 2" xfId="86"/>
    <cellStyle name="Título 3 3" xfId="91"/>
    <cellStyle name="Título 4" xfId="83"/>
    <cellStyle name="Total" xfId="43" builtinId="25" customBuiltin="1"/>
    <cellStyle name="Total 2" xfId="87"/>
  </cellStyles>
  <dxfs count="0"/>
  <tableStyles count="0" defaultTableStyle="TableStyleMedium9" defaultPivotStyle="PivotStyleLight16"/>
  <colors>
    <mruColors>
      <color rgb="FF3795AF"/>
      <color rgb="FF3CA2BE"/>
      <color rgb="FF6599D9"/>
      <color rgb="FF75A4DD"/>
      <color rgb="FF399AB5"/>
      <color rgb="FFE46809"/>
      <color rgb="FFE8E8E8"/>
      <color rgb="FF256475"/>
      <color rgb="FFAD2A20"/>
      <color rgb="FFA2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hartsheet" Target="chartsheets/sheet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1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5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9.xml"/><Relationship Id="rId10" Type="http://schemas.openxmlformats.org/officeDocument/2006/relationships/chartsheet" Target="chartsheets/sheet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chartsheet" Target="chart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2000" u="sng">
                <a:latin typeface="Times New Roman" pitchFamily="18" charset="0"/>
                <a:cs typeface="Times New Roman" pitchFamily="18" charset="0"/>
              </a:rPr>
              <a:t>Simulación de Resultados</a:t>
            </a:r>
            <a:r>
              <a:rPr lang="es-ES" sz="2000" b="0" u="none">
                <a:latin typeface="Times New Roman" pitchFamily="18" charset="0"/>
                <a:cs typeface="Times New Roman" pitchFamily="18" charset="0"/>
              </a:rPr>
              <a:t> </a:t>
            </a:r>
            <a:r>
              <a:rPr lang="es-ES" sz="1500" b="0" u="none">
                <a:latin typeface="Times New Roman" pitchFamily="18" charset="0"/>
                <a:cs typeface="Times New Roman" pitchFamily="18" charset="0"/>
              </a:rPr>
              <a:t>(Base 100)</a:t>
            </a:r>
          </a:p>
        </c:rich>
      </c:tx>
      <c:layout>
        <c:manualLayout>
          <c:xMode val="edge"/>
          <c:yMode val="edge"/>
          <c:x val="0.30647439483804967"/>
          <c:y val="2.73819973690349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6923303180794961E-2"/>
          <c:y val="1.8638487603921922E-2"/>
          <c:w val="0.95174358646706514"/>
          <c:h val="0.844661233186715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'Datos originales y del modelo'!$AU$2</c:f>
              <c:strCache>
                <c:ptCount val="1"/>
                <c:pt idx="0">
                  <c:v>Simulación Resultados. Base 100</c:v>
                </c:pt>
              </c:strCache>
            </c:strRef>
          </c:tx>
          <c:invertIfNegative val="0"/>
          <c:cat>
            <c:numRef>
              <c:f>'Datos originales y del modelo'!$B$5:$B$134</c:f>
              <c:numCache>
                <c:formatCode>[$-C0A]mmmm\-yy;@</c:formatCode>
                <c:ptCount val="118"/>
                <c:pt idx="0">
                  <c:v>40603</c:v>
                </c:pt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  <c:pt idx="13">
                  <c:v>41000</c:v>
                </c:pt>
                <c:pt idx="14">
                  <c:v>41030</c:v>
                </c:pt>
                <c:pt idx="15">
                  <c:v>41061</c:v>
                </c:pt>
                <c:pt idx="16">
                  <c:v>41091</c:v>
                </c:pt>
                <c:pt idx="17">
                  <c:v>41122</c:v>
                </c:pt>
                <c:pt idx="18">
                  <c:v>41153</c:v>
                </c:pt>
                <c:pt idx="19">
                  <c:v>41183</c:v>
                </c:pt>
                <c:pt idx="20">
                  <c:v>41214</c:v>
                </c:pt>
                <c:pt idx="21">
                  <c:v>41244</c:v>
                </c:pt>
                <c:pt idx="22">
                  <c:v>41275</c:v>
                </c:pt>
                <c:pt idx="23">
                  <c:v>41306</c:v>
                </c:pt>
                <c:pt idx="24">
                  <c:v>41334</c:v>
                </c:pt>
                <c:pt idx="25">
                  <c:v>41365</c:v>
                </c:pt>
                <c:pt idx="26">
                  <c:v>41395</c:v>
                </c:pt>
                <c:pt idx="27">
                  <c:v>41426</c:v>
                </c:pt>
                <c:pt idx="28">
                  <c:v>41456</c:v>
                </c:pt>
                <c:pt idx="29">
                  <c:v>41487</c:v>
                </c:pt>
                <c:pt idx="30">
                  <c:v>41518</c:v>
                </c:pt>
                <c:pt idx="31">
                  <c:v>41548</c:v>
                </c:pt>
                <c:pt idx="32">
                  <c:v>41579</c:v>
                </c:pt>
                <c:pt idx="33">
                  <c:v>41609</c:v>
                </c:pt>
                <c:pt idx="34">
                  <c:v>41640</c:v>
                </c:pt>
                <c:pt idx="35">
                  <c:v>41671</c:v>
                </c:pt>
                <c:pt idx="36">
                  <c:v>41699</c:v>
                </c:pt>
                <c:pt idx="37">
                  <c:v>41730</c:v>
                </c:pt>
                <c:pt idx="38">
                  <c:v>41760</c:v>
                </c:pt>
                <c:pt idx="39">
                  <c:v>41791</c:v>
                </c:pt>
                <c:pt idx="40">
                  <c:v>41821</c:v>
                </c:pt>
                <c:pt idx="41">
                  <c:v>41852</c:v>
                </c:pt>
                <c:pt idx="42">
                  <c:v>41883</c:v>
                </c:pt>
                <c:pt idx="43">
                  <c:v>41913</c:v>
                </c:pt>
                <c:pt idx="44">
                  <c:v>41944</c:v>
                </c:pt>
                <c:pt idx="45">
                  <c:v>41974</c:v>
                </c:pt>
                <c:pt idx="46">
                  <c:v>42005</c:v>
                </c:pt>
                <c:pt idx="47">
                  <c:v>42036</c:v>
                </c:pt>
                <c:pt idx="48">
                  <c:v>42064</c:v>
                </c:pt>
                <c:pt idx="49">
                  <c:v>42095</c:v>
                </c:pt>
                <c:pt idx="50">
                  <c:v>42125</c:v>
                </c:pt>
                <c:pt idx="51">
                  <c:v>42156</c:v>
                </c:pt>
                <c:pt idx="52">
                  <c:v>42186</c:v>
                </c:pt>
                <c:pt idx="53">
                  <c:v>42217</c:v>
                </c:pt>
                <c:pt idx="54">
                  <c:v>42248</c:v>
                </c:pt>
                <c:pt idx="55">
                  <c:v>42278</c:v>
                </c:pt>
                <c:pt idx="56">
                  <c:v>42309</c:v>
                </c:pt>
                <c:pt idx="57">
                  <c:v>42339</c:v>
                </c:pt>
                <c:pt idx="58">
                  <c:v>42370</c:v>
                </c:pt>
                <c:pt idx="59">
                  <c:v>42401</c:v>
                </c:pt>
                <c:pt idx="60">
                  <c:v>42430</c:v>
                </c:pt>
                <c:pt idx="61">
                  <c:v>42461</c:v>
                </c:pt>
                <c:pt idx="62">
                  <c:v>42491</c:v>
                </c:pt>
                <c:pt idx="63">
                  <c:v>42522</c:v>
                </c:pt>
                <c:pt idx="64">
                  <c:v>42552</c:v>
                </c:pt>
                <c:pt idx="65">
                  <c:v>42583</c:v>
                </c:pt>
                <c:pt idx="66">
                  <c:v>42614</c:v>
                </c:pt>
                <c:pt idx="67">
                  <c:v>42644</c:v>
                </c:pt>
                <c:pt idx="68">
                  <c:v>42675</c:v>
                </c:pt>
                <c:pt idx="69">
                  <c:v>42705</c:v>
                </c:pt>
                <c:pt idx="70">
                  <c:v>42736</c:v>
                </c:pt>
                <c:pt idx="71">
                  <c:v>42767</c:v>
                </c:pt>
                <c:pt idx="72">
                  <c:v>42795</c:v>
                </c:pt>
                <c:pt idx="73">
                  <c:v>42826</c:v>
                </c:pt>
                <c:pt idx="74">
                  <c:v>42856</c:v>
                </c:pt>
                <c:pt idx="75">
                  <c:v>42887</c:v>
                </c:pt>
                <c:pt idx="76">
                  <c:v>42917</c:v>
                </c:pt>
                <c:pt idx="77">
                  <c:v>42948</c:v>
                </c:pt>
                <c:pt idx="78">
                  <c:v>42979</c:v>
                </c:pt>
                <c:pt idx="79">
                  <c:v>43009</c:v>
                </c:pt>
                <c:pt idx="80">
                  <c:v>43040</c:v>
                </c:pt>
                <c:pt idx="81">
                  <c:v>43070</c:v>
                </c:pt>
                <c:pt idx="82">
                  <c:v>43101</c:v>
                </c:pt>
                <c:pt idx="83">
                  <c:v>43132</c:v>
                </c:pt>
                <c:pt idx="84">
                  <c:v>43160</c:v>
                </c:pt>
                <c:pt idx="85">
                  <c:v>43191</c:v>
                </c:pt>
                <c:pt idx="86">
                  <c:v>43221</c:v>
                </c:pt>
                <c:pt idx="87">
                  <c:v>43252</c:v>
                </c:pt>
                <c:pt idx="88">
                  <c:v>43282</c:v>
                </c:pt>
                <c:pt idx="89">
                  <c:v>43313</c:v>
                </c:pt>
                <c:pt idx="90">
                  <c:v>43344</c:v>
                </c:pt>
                <c:pt idx="91">
                  <c:v>43374</c:v>
                </c:pt>
                <c:pt idx="92">
                  <c:v>43405</c:v>
                </c:pt>
                <c:pt idx="93">
                  <c:v>43435</c:v>
                </c:pt>
                <c:pt idx="94">
                  <c:v>43466</c:v>
                </c:pt>
                <c:pt idx="95">
                  <c:v>43497</c:v>
                </c:pt>
                <c:pt idx="96">
                  <c:v>43525</c:v>
                </c:pt>
                <c:pt idx="97">
                  <c:v>43556</c:v>
                </c:pt>
                <c:pt idx="98">
                  <c:v>43586</c:v>
                </c:pt>
                <c:pt idx="99">
                  <c:v>43617</c:v>
                </c:pt>
                <c:pt idx="100">
                  <c:v>43647</c:v>
                </c:pt>
                <c:pt idx="101">
                  <c:v>43678</c:v>
                </c:pt>
                <c:pt idx="102">
                  <c:v>43709</c:v>
                </c:pt>
                <c:pt idx="103">
                  <c:v>43739</c:v>
                </c:pt>
                <c:pt idx="104">
                  <c:v>43770</c:v>
                </c:pt>
                <c:pt idx="105">
                  <c:v>43800</c:v>
                </c:pt>
                <c:pt idx="106">
                  <c:v>43831</c:v>
                </c:pt>
                <c:pt idx="107">
                  <c:v>43862</c:v>
                </c:pt>
                <c:pt idx="108">
                  <c:v>43891</c:v>
                </c:pt>
                <c:pt idx="109">
                  <c:v>43922</c:v>
                </c:pt>
                <c:pt idx="110">
                  <c:v>43952</c:v>
                </c:pt>
                <c:pt idx="111">
                  <c:v>43983</c:v>
                </c:pt>
                <c:pt idx="112">
                  <c:v>44013</c:v>
                </c:pt>
                <c:pt idx="113">
                  <c:v>44044</c:v>
                </c:pt>
                <c:pt idx="114">
                  <c:v>44075</c:v>
                </c:pt>
                <c:pt idx="115">
                  <c:v>44105</c:v>
                </c:pt>
                <c:pt idx="116">
                  <c:v>44136</c:v>
                </c:pt>
                <c:pt idx="117">
                  <c:v>44166</c:v>
                </c:pt>
              </c:numCache>
            </c:numRef>
          </c:cat>
          <c:val>
            <c:numRef>
              <c:f>'Datos originales y del modelo'!$AU$5:$AU$134</c:f>
              <c:numCache>
                <c:formatCode>0.00</c:formatCode>
                <c:ptCount val="118"/>
                <c:pt idx="0">
                  <c:v>100</c:v>
                </c:pt>
                <c:pt idx="1">
                  <c:v>100.89352442687891</c:v>
                </c:pt>
                <c:pt idx="2">
                  <c:v>100.66100450943632</c:v>
                </c:pt>
                <c:pt idx="3">
                  <c:v>101.02914305947888</c:v>
                </c:pt>
                <c:pt idx="4">
                  <c:v>100.92862284303389</c:v>
                </c:pt>
                <c:pt idx="5">
                  <c:v>101.27670095950884</c:v>
                </c:pt>
                <c:pt idx="6">
                  <c:v>100.97059531745136</c:v>
                </c:pt>
                <c:pt idx="7">
                  <c:v>101.06203030019719</c:v>
                </c:pt>
                <c:pt idx="8">
                  <c:v>102.22884531987813</c:v>
                </c:pt>
                <c:pt idx="9">
                  <c:v>101.87475835438217</c:v>
                </c:pt>
                <c:pt idx="10">
                  <c:v>104.13122916443294</c:v>
                </c:pt>
                <c:pt idx="11">
                  <c:v>102.54691188844443</c:v>
                </c:pt>
                <c:pt idx="12">
                  <c:v>103.25250242131931</c:v>
                </c:pt>
                <c:pt idx="13">
                  <c:v>102.97391821588008</c:v>
                </c:pt>
                <c:pt idx="14">
                  <c:v>103.19030028280997</c:v>
                </c:pt>
                <c:pt idx="15">
                  <c:v>102.03329770408209</c:v>
                </c:pt>
                <c:pt idx="16">
                  <c:v>101.90150060798703</c:v>
                </c:pt>
                <c:pt idx="17">
                  <c:v>101.80106997961093</c:v>
                </c:pt>
                <c:pt idx="18">
                  <c:v>103.83354313391581</c:v>
                </c:pt>
                <c:pt idx="19">
                  <c:v>103.51838508628082</c:v>
                </c:pt>
                <c:pt idx="20">
                  <c:v>105.01151870431373</c:v>
                </c:pt>
                <c:pt idx="21">
                  <c:v>104.88573469731065</c:v>
                </c:pt>
                <c:pt idx="22">
                  <c:v>108.08730633917477</c:v>
                </c:pt>
                <c:pt idx="23">
                  <c:v>104.85564206178958</c:v>
                </c:pt>
                <c:pt idx="24">
                  <c:v>104.38542051716884</c:v>
                </c:pt>
                <c:pt idx="25">
                  <c:v>104.73101422620289</c:v>
                </c:pt>
                <c:pt idx="26">
                  <c:v>104.27153787811534</c:v>
                </c:pt>
                <c:pt idx="27">
                  <c:v>105.75369937983282</c:v>
                </c:pt>
                <c:pt idx="28">
                  <c:v>105.63974099846354</c:v>
                </c:pt>
                <c:pt idx="29">
                  <c:v>106.50217665752029</c:v>
                </c:pt>
                <c:pt idx="30">
                  <c:v>105.69957532760294</c:v>
                </c:pt>
                <c:pt idx="31">
                  <c:v>105.33354437134221</c:v>
                </c:pt>
                <c:pt idx="32">
                  <c:v>107.33476155347547</c:v>
                </c:pt>
                <c:pt idx="33">
                  <c:v>106.91580501475575</c:v>
                </c:pt>
                <c:pt idx="36">
                  <c:v>100</c:v>
                </c:pt>
                <c:pt idx="37">
                  <c:v>99.899727140877303</c:v>
                </c:pt>
                <c:pt idx="38">
                  <c:v>99.437779492515418</c:v>
                </c:pt>
                <c:pt idx="39">
                  <c:v>99.204219022519993</c:v>
                </c:pt>
                <c:pt idx="40">
                  <c:v>99.234555378982733</c:v>
                </c:pt>
                <c:pt idx="41">
                  <c:v>98.274268805066527</c:v>
                </c:pt>
                <c:pt idx="42">
                  <c:v>98.199692609423451</c:v>
                </c:pt>
                <c:pt idx="43">
                  <c:v>98.390253275480291</c:v>
                </c:pt>
                <c:pt idx="44">
                  <c:v>98.32265383751168</c:v>
                </c:pt>
                <c:pt idx="45">
                  <c:v>98.712065151970577</c:v>
                </c:pt>
                <c:pt idx="46">
                  <c:v>97.955027220801455</c:v>
                </c:pt>
                <c:pt idx="47">
                  <c:v>98.271283013527437</c:v>
                </c:pt>
                <c:pt idx="48">
                  <c:v>97.085682657061213</c:v>
                </c:pt>
                <c:pt idx="49">
                  <c:v>97.140020946141334</c:v>
                </c:pt>
                <c:pt idx="50">
                  <c:v>98.256798211645801</c:v>
                </c:pt>
                <c:pt idx="51">
                  <c:v>97.42403334537687</c:v>
                </c:pt>
                <c:pt idx="52">
                  <c:v>97.241888785830938</c:v>
                </c:pt>
                <c:pt idx="53">
                  <c:v>96.533298947205935</c:v>
                </c:pt>
                <c:pt idx="54">
                  <c:v>96.692493243659627</c:v>
                </c:pt>
                <c:pt idx="55">
                  <c:v>97.242766896861909</c:v>
                </c:pt>
                <c:pt idx="56">
                  <c:v>97.767412301035279</c:v>
                </c:pt>
                <c:pt idx="57">
                  <c:v>97.733433911705703</c:v>
                </c:pt>
                <c:pt idx="58">
                  <c:v>100.33044791484882</c:v>
                </c:pt>
                <c:pt idx="59">
                  <c:v>96.97406236008726</c:v>
                </c:pt>
                <c:pt idx="60">
                  <c:v>96.9782575828782</c:v>
                </c:pt>
                <c:pt idx="61">
                  <c:v>98.708694516132752</c:v>
                </c:pt>
                <c:pt idx="62">
                  <c:v>94.698189374910939</c:v>
                </c:pt>
                <c:pt idx="63">
                  <c:v>94.486540331505481</c:v>
                </c:pt>
                <c:pt idx="64">
                  <c:v>94.474934850766445</c:v>
                </c:pt>
                <c:pt idx="65">
                  <c:v>94.840572738915256</c:v>
                </c:pt>
                <c:pt idx="66">
                  <c:v>94.159392931132317</c:v>
                </c:pt>
                <c:pt idx="67">
                  <c:v>94.219978957145003</c:v>
                </c:pt>
                <c:pt idx="68">
                  <c:v>93.253293936602859</c:v>
                </c:pt>
                <c:pt idx="69">
                  <c:v>95.329507706483611</c:v>
                </c:pt>
                <c:pt idx="70">
                  <c:v>99.111456914484094</c:v>
                </c:pt>
                <c:pt idx="71">
                  <c:v>96.358657487095257</c:v>
                </c:pt>
                <c:pt idx="72">
                  <c:v>94.899343638134397</c:v>
                </c:pt>
                <c:pt idx="73">
                  <c:v>93.811425015060081</c:v>
                </c:pt>
                <c:pt idx="74">
                  <c:v>95.071937746700655</c:v>
                </c:pt>
                <c:pt idx="75">
                  <c:v>93.563405093356181</c:v>
                </c:pt>
                <c:pt idx="76">
                  <c:v>95.650250933808749</c:v>
                </c:pt>
                <c:pt idx="77">
                  <c:v>95.629402312690345</c:v>
                </c:pt>
                <c:pt idx="78">
                  <c:v>95.966617254835398</c:v>
                </c:pt>
                <c:pt idx="79">
                  <c:v>95.011018814007912</c:v>
                </c:pt>
                <c:pt idx="80">
                  <c:v>96.284249357928232</c:v>
                </c:pt>
                <c:pt idx="81">
                  <c:v>95.569195568423453</c:v>
                </c:pt>
                <c:pt idx="82">
                  <c:v>97.076593163643935</c:v>
                </c:pt>
                <c:pt idx="83">
                  <c:v>94.423999430067326</c:v>
                </c:pt>
                <c:pt idx="84">
                  <c:v>94.322539453857445</c:v>
                </c:pt>
                <c:pt idx="85">
                  <c:v>95.002086956838781</c:v>
                </c:pt>
                <c:pt idx="86">
                  <c:v>95.652506048788325</c:v>
                </c:pt>
                <c:pt idx="87">
                  <c:v>96.181622354171537</c:v>
                </c:pt>
                <c:pt idx="88">
                  <c:v>96.07514290977565</c:v>
                </c:pt>
                <c:pt idx="89">
                  <c:v>96.451650774115393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95296"/>
        <c:axId val="96269952"/>
      </c:barChart>
      <c:dateAx>
        <c:axId val="1478952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2520000" vert="horz"/>
          <a:lstStyle/>
          <a:p>
            <a:pPr>
              <a:defRPr/>
            </a:pPr>
            <a:endParaRPr lang="es-ES"/>
          </a:p>
        </c:txPr>
        <c:crossAx val="96269952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96269952"/>
        <c:scaling>
          <c:orientation val="minMax"/>
          <c:min val="90"/>
        </c:scaling>
        <c:delete val="0"/>
        <c:axPos val="l"/>
        <c:majorGridlines>
          <c:spPr>
            <a:ln>
              <a:prstDash val="sysDot"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47895296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12700" cap="rnd" cmpd="sng">
          <a:solidFill>
            <a:schemeClr val="tx1"/>
          </a:solidFill>
          <a:prstDash val="sysDot"/>
        </a:ln>
        <a:effectLst>
          <a:outerShdw blurRad="50800" dist="1016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woPt" dir="t"/>
        </a:scene3d>
        <a:sp3d prstMaterial="softEdge"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cap="rnd"/>
    <a:effectLst>
      <a:outerShdw blurRad="368300" dist="520700" dir="2700000" sx="84000" sy="84000" algn="tl" rotWithShape="0">
        <a:prstClr val="black">
          <a:alpha val="37000"/>
        </a:prstClr>
      </a:outerShdw>
    </a:effectLst>
    <a:scene3d>
      <a:camera prst="orthographicFront"/>
      <a:lightRig rig="twoPt" dir="t"/>
    </a:scene3d>
    <a:sp3d/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s-ES"/>
              <a:t>Año 2015 - Simulación de Resultados - Base 100</a:t>
            </a:r>
          </a:p>
        </c:rich>
      </c:tx>
      <c:layout>
        <c:manualLayout>
          <c:xMode val="edge"/>
          <c:yMode val="edge"/>
          <c:x val="0.23815346876857568"/>
          <c:y val="4.1221048879412484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923303180795055E-2"/>
          <c:y val="0.11522450413395605"/>
          <c:w val="0.95174358646706514"/>
          <c:h val="0.769022242694754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'Datos originales y del modelo'!$AU$2</c:f>
              <c:strCache>
                <c:ptCount val="1"/>
                <c:pt idx="0">
                  <c:v>Simulación Resultados. Base 100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'Datos originales y del modelo'!$B$63:$B$74</c:f>
              <c:numCache>
                <c:formatCode>[$-C0A]mmmm\-yy;@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'Datos originales y del modelo'!$AU$63:$AU$74</c:f>
              <c:numCache>
                <c:formatCode>0.00</c:formatCode>
                <c:ptCount val="12"/>
                <c:pt idx="0">
                  <c:v>97.955027220801455</c:v>
                </c:pt>
                <c:pt idx="1">
                  <c:v>98.271283013527437</c:v>
                </c:pt>
                <c:pt idx="2">
                  <c:v>97.085682657061213</c:v>
                </c:pt>
                <c:pt idx="3">
                  <c:v>97.140020946141334</c:v>
                </c:pt>
                <c:pt idx="4">
                  <c:v>98.256798211645801</c:v>
                </c:pt>
                <c:pt idx="5">
                  <c:v>97.42403334537687</c:v>
                </c:pt>
                <c:pt idx="6">
                  <c:v>97.241888785830938</c:v>
                </c:pt>
                <c:pt idx="7">
                  <c:v>96.533298947205935</c:v>
                </c:pt>
                <c:pt idx="8">
                  <c:v>96.692493243659627</c:v>
                </c:pt>
                <c:pt idx="9">
                  <c:v>97.242766896861909</c:v>
                </c:pt>
                <c:pt idx="10">
                  <c:v>97.767412301035279</c:v>
                </c:pt>
                <c:pt idx="11">
                  <c:v>97.733433911705703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928256"/>
        <c:axId val="158441472"/>
        <c:axId val="0"/>
      </c:bar3DChart>
      <c:dateAx>
        <c:axId val="152928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84414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8441472"/>
        <c:scaling>
          <c:orientation val="minMax"/>
          <c:min val="9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2928256"/>
        <c:crosses val="autoZero"/>
        <c:crossBetween val="between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s-ES"/>
              <a:t>Año 2016 - Simulación de Resultados - Base 100</a:t>
            </a:r>
          </a:p>
        </c:rich>
      </c:tx>
      <c:layout>
        <c:manualLayout>
          <c:xMode val="edge"/>
          <c:yMode val="edge"/>
          <c:x val="0.23815346876857568"/>
          <c:y val="4.1221048879412442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923303180795066E-2"/>
          <c:y val="0.1152245041339561"/>
          <c:w val="0.95174358646706514"/>
          <c:h val="0.769022242694754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'Datos originales y del modelo'!$AU$2</c:f>
              <c:strCache>
                <c:ptCount val="1"/>
                <c:pt idx="0">
                  <c:v>Simulación Resultados. Base 100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'Datos originales y del modelo'!$B$75:$B$86</c:f>
              <c:numCache>
                <c:formatCode>[$-C0A]mmmm\-yy;@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'Datos originales y del modelo'!$AU$75:$AU$86</c:f>
              <c:numCache>
                <c:formatCode>0.00</c:formatCode>
                <c:ptCount val="12"/>
                <c:pt idx="0">
                  <c:v>100.33044791484882</c:v>
                </c:pt>
                <c:pt idx="1">
                  <c:v>96.97406236008726</c:v>
                </c:pt>
                <c:pt idx="2">
                  <c:v>96.9782575828782</c:v>
                </c:pt>
                <c:pt idx="3">
                  <c:v>98.708694516132752</c:v>
                </c:pt>
                <c:pt idx="4">
                  <c:v>94.698189374910939</c:v>
                </c:pt>
                <c:pt idx="5">
                  <c:v>94.486540331505481</c:v>
                </c:pt>
                <c:pt idx="6">
                  <c:v>94.474934850766445</c:v>
                </c:pt>
                <c:pt idx="7">
                  <c:v>94.840572738915256</c:v>
                </c:pt>
                <c:pt idx="8">
                  <c:v>94.159392931132317</c:v>
                </c:pt>
                <c:pt idx="9">
                  <c:v>94.219978957145003</c:v>
                </c:pt>
                <c:pt idx="10">
                  <c:v>93.253293936602859</c:v>
                </c:pt>
                <c:pt idx="11">
                  <c:v>95.329507706483611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931328"/>
        <c:axId val="158442624"/>
        <c:axId val="0"/>
      </c:bar3DChart>
      <c:dateAx>
        <c:axId val="1529313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84426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8442624"/>
        <c:scaling>
          <c:orientation val="minMax"/>
          <c:min val="9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2931328"/>
        <c:crosses val="autoZero"/>
        <c:crossBetween val="between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s-ES"/>
              <a:t>Año 2017 - Simulación de Resultados - Base 100</a:t>
            </a:r>
          </a:p>
        </c:rich>
      </c:tx>
      <c:layout>
        <c:manualLayout>
          <c:xMode val="edge"/>
          <c:yMode val="edge"/>
          <c:x val="0.23815346876857568"/>
          <c:y val="4.1221048879412393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923303180795079E-2"/>
          <c:y val="0.11522450413395614"/>
          <c:w val="0.95174358646706514"/>
          <c:h val="0.7690222426947553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'Datos originales y del modelo'!$AU$2</c:f>
              <c:strCache>
                <c:ptCount val="1"/>
                <c:pt idx="0">
                  <c:v>Simulación Resultados. Base 100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'Datos originales y del modelo'!$B$87:$B$98</c:f>
              <c:numCache>
                <c:formatCode>[$-C0A]mmmm\-yy;@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'Datos originales y del modelo'!$AU$87:$AU$98</c:f>
              <c:numCache>
                <c:formatCode>0.00</c:formatCode>
                <c:ptCount val="12"/>
                <c:pt idx="0">
                  <c:v>99.111456914484094</c:v>
                </c:pt>
                <c:pt idx="1">
                  <c:v>96.358657487095257</c:v>
                </c:pt>
                <c:pt idx="2">
                  <c:v>94.899343638134397</c:v>
                </c:pt>
                <c:pt idx="3">
                  <c:v>93.811425015060081</c:v>
                </c:pt>
                <c:pt idx="4">
                  <c:v>95.071937746700655</c:v>
                </c:pt>
                <c:pt idx="5">
                  <c:v>93.563405093356181</c:v>
                </c:pt>
                <c:pt idx="6">
                  <c:v>95.650250933808749</c:v>
                </c:pt>
                <c:pt idx="7">
                  <c:v>95.629402312690345</c:v>
                </c:pt>
                <c:pt idx="8">
                  <c:v>95.966617254835398</c:v>
                </c:pt>
                <c:pt idx="9">
                  <c:v>95.011018814007912</c:v>
                </c:pt>
                <c:pt idx="10">
                  <c:v>96.284249357928232</c:v>
                </c:pt>
                <c:pt idx="11">
                  <c:v>95.569195568423453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157632"/>
        <c:axId val="158444352"/>
        <c:axId val="0"/>
      </c:bar3DChart>
      <c:dateAx>
        <c:axId val="15315763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8444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8444352"/>
        <c:scaling>
          <c:orientation val="minMax"/>
          <c:min val="9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3157632"/>
        <c:crosses val="autoZero"/>
        <c:crossBetween val="between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s-ES"/>
              <a:t>Año 2018 - Simulación de Resultados - Base 100</a:t>
            </a:r>
          </a:p>
        </c:rich>
      </c:tx>
      <c:layout>
        <c:manualLayout>
          <c:xMode val="edge"/>
          <c:yMode val="edge"/>
          <c:x val="0.23815346876857568"/>
          <c:y val="4.1221048879412359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923303180795093E-2"/>
          <c:y val="0.11522450413395618"/>
          <c:w val="0.95174358646706514"/>
          <c:h val="0.7690222426947558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'Datos originales y del modelo'!$AU$2</c:f>
              <c:strCache>
                <c:ptCount val="1"/>
                <c:pt idx="0">
                  <c:v>Simulación Resultados. Base 100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'Datos originales y del modelo'!$B$99:$B$110</c:f>
              <c:numCache>
                <c:formatCode>[$-C0A]mmmm\-yy;@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'Datos originales y del modelo'!$AU$99:$AU$110</c:f>
              <c:numCache>
                <c:formatCode>0.00</c:formatCode>
                <c:ptCount val="12"/>
                <c:pt idx="0">
                  <c:v>97.076593163643935</c:v>
                </c:pt>
                <c:pt idx="1">
                  <c:v>94.423999430067326</c:v>
                </c:pt>
                <c:pt idx="2">
                  <c:v>94.322539453857445</c:v>
                </c:pt>
                <c:pt idx="3">
                  <c:v>95.002086956838781</c:v>
                </c:pt>
                <c:pt idx="4">
                  <c:v>95.652506048788325</c:v>
                </c:pt>
                <c:pt idx="5">
                  <c:v>96.181622354171537</c:v>
                </c:pt>
                <c:pt idx="6">
                  <c:v>96.07514290977565</c:v>
                </c:pt>
                <c:pt idx="7">
                  <c:v>96.451650774115393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160704"/>
        <c:axId val="158447808"/>
        <c:axId val="0"/>
      </c:bar3DChart>
      <c:dateAx>
        <c:axId val="15316070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84478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8447808"/>
        <c:scaling>
          <c:orientation val="minMax"/>
          <c:min val="9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3160704"/>
        <c:crosses val="autoZero"/>
        <c:crossBetween val="between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s-ES"/>
              <a:t>Año 2019 - Simulación de Resultados - Base 100</a:t>
            </a:r>
          </a:p>
        </c:rich>
      </c:tx>
      <c:layout>
        <c:manualLayout>
          <c:xMode val="edge"/>
          <c:yMode val="edge"/>
          <c:x val="0.23815346876857568"/>
          <c:y val="4.1221048879412324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923303180795111E-2"/>
          <c:y val="0.11522450413395623"/>
          <c:w val="0.95174358646706514"/>
          <c:h val="0.7690222426947561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'Datos originales y del modelo'!$AU$2</c:f>
              <c:strCache>
                <c:ptCount val="1"/>
                <c:pt idx="0">
                  <c:v>Simulación Resultados. Base 100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'Datos originales y del modelo'!$B$111:$B$122</c:f>
              <c:numCache>
                <c:formatCode>[$-C0A]mmmm\-yy;@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'Datos originales y del modelo'!$AU$111:$AU$122</c:f>
              <c:numCache>
                <c:formatCode>0.00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158656"/>
        <c:axId val="153362432"/>
        <c:axId val="0"/>
      </c:bar3DChart>
      <c:dateAx>
        <c:axId val="1531586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3362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3362432"/>
        <c:scaling>
          <c:orientation val="minMax"/>
          <c:min val="9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3158656"/>
        <c:crosses val="autoZero"/>
        <c:crossBetween val="between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Año 2020 - Simulación de Resultados - Base 100</a:t>
            </a:r>
          </a:p>
        </c:rich>
      </c:tx>
      <c:layout>
        <c:manualLayout>
          <c:xMode val="edge"/>
          <c:yMode val="edge"/>
          <c:x val="0.23815346876857568"/>
          <c:y val="4.1221048879412275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923303180795135E-2"/>
          <c:y val="0.11522450413395627"/>
          <c:w val="0.95174358646706514"/>
          <c:h val="0.769022242694756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'Datos originales y del modelo'!$AU$2</c:f>
              <c:strCache>
                <c:ptCount val="1"/>
                <c:pt idx="0">
                  <c:v>Simulación Resultados. Base 100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'Datos originales y del modelo'!$B$123:$B$134</c:f>
              <c:numCache>
                <c:formatCode>[$-C0A]mmmm\-yy;@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'Datos originales y del modelo'!$AU$123:$AU$134</c:f>
              <c:numCache>
                <c:formatCode>0.00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334784"/>
        <c:axId val="153364736"/>
        <c:axId val="0"/>
      </c:bar3DChart>
      <c:dateAx>
        <c:axId val="1533347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336473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3364736"/>
        <c:scaling>
          <c:orientation val="minMax"/>
          <c:min val="9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3334784"/>
        <c:crosses val="autoZero"/>
        <c:crossBetween val="between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u="sng"/>
              <a:t>∆ Modelo Index con Estacionalidad </a:t>
            </a:r>
            <a:r>
              <a:rPr lang="es-ES" sz="1500" b="0"/>
              <a:t>(Base 100)</a:t>
            </a:r>
          </a:p>
        </c:rich>
      </c:tx>
      <c:layout>
        <c:manualLayout>
          <c:xMode val="edge"/>
          <c:yMode val="edge"/>
          <c:x val="0.33639060526817816"/>
          <c:y val="3.55986964302687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812552064846599E-2"/>
          <c:y val="3.8455510930481634E-2"/>
          <c:w val="0.94125052215759164"/>
          <c:h val="0.94575976715343768"/>
        </c:manualLayout>
      </c:layout>
      <c:lineChart>
        <c:grouping val="standard"/>
        <c:varyColors val="0"/>
        <c:ser>
          <c:idx val="0"/>
          <c:order val="0"/>
          <c:spPr>
            <a:ln w="15875" cap="flat">
              <a:solidFill>
                <a:schemeClr val="tx1"/>
              </a:solidFill>
              <a:bevel/>
            </a:ln>
            <a:effectLst>
              <a:outerShdw blurRad="279400" dist="546100" dir="2940000" algn="tl" rotWithShape="0">
                <a:sysClr val="window" lastClr="FFFFFF">
                  <a:alpha val="40000"/>
                </a:sysClr>
              </a:outerShdw>
            </a:effectLst>
          </c:spPr>
          <c:marker>
            <c:symbol val="none"/>
          </c:marker>
          <c:cat>
            <c:numRef>
              <c:f>Resultados!$B$4:$B$120</c:f>
              <c:numCache>
                <c:formatCode>[$-C0A]mmmm\-yy;@</c:formatCode>
                <c:ptCount val="117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  <c:pt idx="114">
                  <c:v>44105</c:v>
                </c:pt>
                <c:pt idx="115">
                  <c:v>44136</c:v>
                </c:pt>
                <c:pt idx="116">
                  <c:v>44166</c:v>
                </c:pt>
              </c:numCache>
            </c:numRef>
          </c:cat>
          <c:val>
            <c:numRef>
              <c:f>Resultados!$E$4:$E$120</c:f>
              <c:numCache>
                <c:formatCode>0.00</c:formatCode>
                <c:ptCount val="117"/>
                <c:pt idx="0" formatCode="0">
                  <c:v>100</c:v>
                </c:pt>
                <c:pt idx="1">
                  <c:v>96.82484135256837</c:v>
                </c:pt>
                <c:pt idx="2">
                  <c:v>95.707855295073315</c:v>
                </c:pt>
                <c:pt idx="3">
                  <c:v>94.623803745892943</c:v>
                </c:pt>
                <c:pt idx="4">
                  <c:v>94.348154209039961</c:v>
                </c:pt>
                <c:pt idx="5">
                  <c:v>95.401506227548651</c:v>
                </c:pt>
                <c:pt idx="6">
                  <c:v>98.638998699281061</c:v>
                </c:pt>
                <c:pt idx="7">
                  <c:v>103.30498511926349</c:v>
                </c:pt>
                <c:pt idx="8">
                  <c:v>106.36707577350522</c:v>
                </c:pt>
                <c:pt idx="9">
                  <c:v>109.21882608859788</c:v>
                </c:pt>
                <c:pt idx="10">
                  <c:v>108.42616434104049</c:v>
                </c:pt>
                <c:pt idx="11">
                  <c:v>105.90282790324459</c:v>
                </c:pt>
                <c:pt idx="12">
                  <c:v>101.69204486675825</c:v>
                </c:pt>
                <c:pt idx="13">
                  <c:v>98.897985577977579</c:v>
                </c:pt>
                <c:pt idx="14">
                  <c:v>96.308778257385427</c:v>
                </c:pt>
                <c:pt idx="15">
                  <c:v>95.189636749459297</c:v>
                </c:pt>
                <c:pt idx="16">
                  <c:v>94.492913598387545</c:v>
                </c:pt>
                <c:pt idx="17">
                  <c:v>97.750958325533716</c:v>
                </c:pt>
                <c:pt idx="18">
                  <c:v>100.67025293982891</c:v>
                </c:pt>
                <c:pt idx="19">
                  <c:v>105.73232902853991</c:v>
                </c:pt>
                <c:pt idx="20">
                  <c:v>109.11390237026211</c:v>
                </c:pt>
                <c:pt idx="21">
                  <c:v>112.95728327857822</c:v>
                </c:pt>
                <c:pt idx="22">
                  <c:v>110.46541978436052</c:v>
                </c:pt>
                <c:pt idx="23">
                  <c:v>106.67676855388851</c:v>
                </c:pt>
                <c:pt idx="24">
                  <c:v>103.05239436634375</c:v>
                </c:pt>
                <c:pt idx="25">
                  <c:v>99.572035129401598</c:v>
                </c:pt>
                <c:pt idx="26">
                  <c:v>99.458648633935553</c:v>
                </c:pt>
                <c:pt idx="27">
                  <c:v>98.32398075088085</c:v>
                </c:pt>
                <c:pt idx="28">
                  <c:v>98.498227819752856</c:v>
                </c:pt>
                <c:pt idx="29">
                  <c:v>99.14701140555951</c:v>
                </c:pt>
                <c:pt idx="30">
                  <c:v>102.06419272610763</c:v>
                </c:pt>
                <c:pt idx="31">
                  <c:v>107.67981246861044</c:v>
                </c:pt>
                <c:pt idx="32">
                  <c:v>110.8226699954602</c:v>
                </c:pt>
                <c:pt idx="33">
                  <c:v>115.51136262178143</c:v>
                </c:pt>
                <c:pt idx="34">
                  <c:v>116.44469443176543</c:v>
                </c:pt>
                <c:pt idx="35">
                  <c:v>113.07724712337588</c:v>
                </c:pt>
                <c:pt idx="36">
                  <c:v>108.76578535588776</c:v>
                </c:pt>
                <c:pt idx="37">
                  <c:v>105.06746232648368</c:v>
                </c:pt>
                <c:pt idx="38">
                  <c:v>103.23390336439165</c:v>
                </c:pt>
                <c:pt idx="39">
                  <c:v>102.19750047511214</c:v>
                </c:pt>
                <c:pt idx="40">
                  <c:v>100.56687951300236</c:v>
                </c:pt>
                <c:pt idx="41">
                  <c:v>101.92054427117867</c:v>
                </c:pt>
                <c:pt idx="42">
                  <c:v>105.48823014605789</c:v>
                </c:pt>
                <c:pt idx="43">
                  <c:v>109.14220091754702</c:v>
                </c:pt>
                <c:pt idx="44">
                  <c:v>113.21452721593943</c:v>
                </c:pt>
                <c:pt idx="45">
                  <c:v>112.85856666488104</c:v>
                </c:pt>
                <c:pt idx="46">
                  <c:v>114.13778110313025</c:v>
                </c:pt>
                <c:pt idx="47">
                  <c:v>109.38391190712454</c:v>
                </c:pt>
                <c:pt idx="48">
                  <c:v>105.37782394907738</c:v>
                </c:pt>
                <c:pt idx="49">
                  <c:v>103.4433242945651</c:v>
                </c:pt>
                <c:pt idx="50">
                  <c:v>101.01394837259912</c:v>
                </c:pt>
                <c:pt idx="51">
                  <c:v>99.782358983939091</c:v>
                </c:pt>
                <c:pt idx="52">
                  <c:v>98.427246717707689</c:v>
                </c:pt>
                <c:pt idx="53">
                  <c:v>99.992493848290536</c:v>
                </c:pt>
                <c:pt idx="54">
                  <c:v>103.8800787652436</c:v>
                </c:pt>
                <c:pt idx="55">
                  <c:v>108.13250675083673</c:v>
                </c:pt>
                <c:pt idx="56">
                  <c:v>111.68583948767106</c:v>
                </c:pt>
                <c:pt idx="57">
                  <c:v>115.1764231213692</c:v>
                </c:pt>
                <c:pt idx="58">
                  <c:v>112.22288355471001</c:v>
                </c:pt>
                <c:pt idx="59">
                  <c:v>108.86685437744285</c:v>
                </c:pt>
                <c:pt idx="60">
                  <c:v>106.69141544489241</c:v>
                </c:pt>
                <c:pt idx="61">
                  <c:v>99.335520404589133</c:v>
                </c:pt>
                <c:pt idx="62">
                  <c:v>97.613126726476054</c:v>
                </c:pt>
                <c:pt idx="63">
                  <c:v>96.591746255991481</c:v>
                </c:pt>
                <c:pt idx="64">
                  <c:v>96.350814893980683</c:v>
                </c:pt>
                <c:pt idx="65">
                  <c:v>97.020012525506573</c:v>
                </c:pt>
                <c:pt idx="66">
                  <c:v>100.28615968514825</c:v>
                </c:pt>
                <c:pt idx="67">
                  <c:v>102.76597972805637</c:v>
                </c:pt>
                <c:pt idx="68">
                  <c:v>108.54387964516012</c:v>
                </c:pt>
                <c:pt idx="69">
                  <c:v>113.3646708824742</c:v>
                </c:pt>
                <c:pt idx="70">
                  <c:v>111.1065367099186</c:v>
                </c:pt>
                <c:pt idx="71">
                  <c:v>106.14695535271066</c:v>
                </c:pt>
                <c:pt idx="72">
                  <c:v>101.03057787201372</c:v>
                </c:pt>
                <c:pt idx="73">
                  <c:v>99.366107411531303</c:v>
                </c:pt>
                <c:pt idx="74">
                  <c:v>96.309101471750068</c:v>
                </c:pt>
                <c:pt idx="75">
                  <c:v>97.438943315187501</c:v>
                </c:pt>
                <c:pt idx="76">
                  <c:v>96.800076569184668</c:v>
                </c:pt>
                <c:pt idx="77">
                  <c:v>98.52374202423492</c:v>
                </c:pt>
                <c:pt idx="78">
                  <c:v>100.76158918832608</c:v>
                </c:pt>
                <c:pt idx="79">
                  <c:v>105.72153743488235</c:v>
                </c:pt>
                <c:pt idx="80">
                  <c:v>108.42238487493782</c:v>
                </c:pt>
                <c:pt idx="81">
                  <c:v>110.6347180265805</c:v>
                </c:pt>
                <c:pt idx="82">
                  <c:v>108.48115405486537</c:v>
                </c:pt>
                <c:pt idx="83">
                  <c:v>105.11939509871718</c:v>
                </c:pt>
                <c:pt idx="84">
                  <c:v>101.94203176974271</c:v>
                </c:pt>
                <c:pt idx="85">
                  <c:v>99.61054572105401</c:v>
                </c:pt>
                <c:pt idx="86">
                  <c:v>98.645310878944684</c:v>
                </c:pt>
                <c:pt idx="87">
                  <c:v>97.517043580477903</c:v>
                </c:pt>
                <c:pt idx="88">
                  <c:v>97.278521152872855</c:v>
                </c:pt>
                <c:pt idx="89">
                  <c:v>98.312233760653442</c:v>
                </c:pt>
                <c:pt idx="90">
                  <c:v>101.556537474755</c:v>
                </c:pt>
                <c:pt idx="91">
                  <c:v>105.14656107448759</c:v>
                </c:pt>
                <c:pt idx="92">
                  <c:v>108.63952983338207</c:v>
                </c:pt>
                <c:pt idx="93">
                  <c:v>109.13492608942231</c:v>
                </c:pt>
                <c:pt idx="94">
                  <c:v>110.01673629222485</c:v>
                </c:pt>
                <c:pt idx="95">
                  <c:v>106.72206509048159</c:v>
                </c:pt>
                <c:pt idx="96">
                  <c:v>102.75595298552402</c:v>
                </c:pt>
                <c:pt idx="97">
                  <c:v>99.723111033156286</c:v>
                </c:pt>
                <c:pt idx="98">
                  <c:v>98.213502578336374</c:v>
                </c:pt>
                <c:pt idx="99">
                  <c:v>97.19777853467123</c:v>
                </c:pt>
                <c:pt idx="100">
                  <c:v>96.581544618761413</c:v>
                </c:pt>
                <c:pt idx="101">
                  <c:v>97.955899998686391</c:v>
                </c:pt>
                <c:pt idx="102">
                  <c:v>101.18844469864304</c:v>
                </c:pt>
                <c:pt idx="103">
                  <c:v>104.76545621874007</c:v>
                </c:pt>
                <c:pt idx="104">
                  <c:v>108.24576467432662</c:v>
                </c:pt>
                <c:pt idx="105">
                  <c:v>108.73936536124157</c:v>
                </c:pt>
                <c:pt idx="106">
                  <c:v>109.6179794333604</c:v>
                </c:pt>
                <c:pt idx="107">
                  <c:v>106.33524980326956</c:v>
                </c:pt>
                <c:pt idx="108">
                  <c:v>102.38351291483065</c:v>
                </c:pt>
                <c:pt idx="109">
                  <c:v>99.361663531149418</c:v>
                </c:pt>
                <c:pt idx="110">
                  <c:v>97.857526668614881</c:v>
                </c:pt>
                <c:pt idx="111">
                  <c:v>96.845484127808064</c:v>
                </c:pt>
                <c:pt idx="112">
                  <c:v>96.231483758437761</c:v>
                </c:pt>
                <c:pt idx="113">
                  <c:v>97.600857772320325</c:v>
                </c:pt>
                <c:pt idx="114">
                  <c:v>100.82168607880689</c:v>
                </c:pt>
                <c:pt idx="115">
                  <c:v>104.38573268169272</c:v>
                </c:pt>
                <c:pt idx="116">
                  <c:v>107.85342672137855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11168"/>
        <c:axId val="100174080"/>
      </c:lineChart>
      <c:dateAx>
        <c:axId val="147911168"/>
        <c:scaling>
          <c:orientation val="minMax"/>
          <c:min val="40634"/>
        </c:scaling>
        <c:delete val="0"/>
        <c:axPos val="b"/>
        <c:minorGridlines/>
        <c:numFmt formatCode="[$-C0A]mmmm\-yy;@" sourceLinked="0"/>
        <c:majorTickMark val="out"/>
        <c:minorTickMark val="none"/>
        <c:tickLblPos val="nextTo"/>
        <c:spPr>
          <a:noFill/>
          <a:ln w="19050">
            <a:solidFill>
              <a:srgbClr val="FF0000"/>
            </a:solidFill>
          </a:ln>
          <a:effectLst>
            <a:outerShdw blurRad="152400" dist="317500" dir="5400000" sx="90000" sy="-19000" rotWithShape="0">
              <a:prstClr val="black">
                <a:alpha val="15000"/>
              </a:prstClr>
            </a:outerShdw>
          </a:effectLst>
        </c:spPr>
        <c:txPr>
          <a:bodyPr rot="-4800000" vert="horz"/>
          <a:lstStyle/>
          <a:p>
            <a:pPr>
              <a:defRPr baseline="0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00174080"/>
        <c:crosses val="autoZero"/>
        <c:auto val="1"/>
        <c:lblOffset val="100"/>
        <c:baseTimeUnit val="months"/>
      </c:dateAx>
      <c:valAx>
        <c:axId val="100174080"/>
        <c:scaling>
          <c:orientation val="minMax"/>
          <c:min val="6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50" baseline="0">
                <a:latin typeface="Arial Narrow" pitchFamily="34" charset="0"/>
              </a:defRPr>
            </a:pPr>
            <a:endParaRPr lang="es-ES"/>
          </a:p>
        </c:txPr>
        <c:crossAx val="147911168"/>
        <c:crosses val="autoZero"/>
        <c:crossBetween val="between"/>
      </c:valAx>
      <c:spPr>
        <a:gradFill>
          <a:gsLst>
            <a:gs pos="0">
              <a:sysClr val="window" lastClr="FFFFFF">
                <a:lumMod val="75000"/>
                <a:alpha val="0"/>
              </a:sys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3175">
          <a:solidFill>
            <a:schemeClr val="tx2">
              <a:lumMod val="60000"/>
              <a:lumOff val="40000"/>
            </a:schemeClr>
          </a:solidFill>
          <a:prstDash val="sysDot"/>
        </a:ln>
        <a:scene3d>
          <a:camera prst="orthographicFront"/>
          <a:lightRig rig="threePt" dir="t"/>
        </a:scene3d>
        <a:sp3d prstMaterial="matte"/>
      </c:spPr>
    </c:plotArea>
    <c:plotVisOnly val="1"/>
    <c:dispBlanksAs val="gap"/>
    <c:showDLblsOverMax val="0"/>
  </c:chart>
  <c:spPr>
    <a:gradFill>
      <a:gsLst>
        <a:gs pos="0">
          <a:sysClr val="window" lastClr="FFFFFF">
            <a:lumMod val="95000"/>
          </a:sys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u="sng"/>
              <a:t>∆ Modelo INFREF 2 </a:t>
            </a:r>
            <a:r>
              <a:rPr lang="es-ES" sz="1500" b="0"/>
              <a:t>(Base 100)</a:t>
            </a:r>
          </a:p>
        </c:rich>
      </c:tx>
      <c:layout>
        <c:manualLayout>
          <c:xMode val="edge"/>
          <c:yMode val="edge"/>
          <c:x val="0.43084016061929747"/>
          <c:y val="3.55986964302687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812552064846627E-2"/>
          <c:y val="3.8455510930481634E-2"/>
          <c:w val="0.94125052215759164"/>
          <c:h val="0.9457597671534379"/>
        </c:manualLayout>
      </c:layout>
      <c:lineChart>
        <c:grouping val="standard"/>
        <c:varyColors val="0"/>
        <c:ser>
          <c:idx val="0"/>
          <c:order val="0"/>
          <c:spPr>
            <a:ln w="15875" cap="flat">
              <a:solidFill>
                <a:schemeClr val="tx1"/>
              </a:solidFill>
              <a:bevel/>
            </a:ln>
            <a:effectLst>
              <a:outerShdw blurRad="279400" dist="546100" dir="2940000" algn="tl" rotWithShape="0">
                <a:sysClr val="window" lastClr="FFFFFF">
                  <a:alpha val="40000"/>
                </a:sysClr>
              </a:outerShdw>
            </a:effectLst>
          </c:spPr>
          <c:marker>
            <c:symbol val="none"/>
          </c:marker>
          <c:cat>
            <c:numRef>
              <c:f>Resultados!$B$23:$B$120</c:f>
              <c:numCache>
                <c:formatCode>[$-C0A]mmmm\-yy;@</c:formatCode>
                <c:ptCount val="98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  <c:pt idx="6">
                  <c:v>41395</c:v>
                </c:pt>
                <c:pt idx="7">
                  <c:v>41426</c:v>
                </c:pt>
                <c:pt idx="8">
                  <c:v>41456</c:v>
                </c:pt>
                <c:pt idx="9">
                  <c:v>41487</c:v>
                </c:pt>
                <c:pt idx="10">
                  <c:v>41518</c:v>
                </c:pt>
                <c:pt idx="11">
                  <c:v>41548</c:v>
                </c:pt>
                <c:pt idx="12">
                  <c:v>41579</c:v>
                </c:pt>
                <c:pt idx="13">
                  <c:v>41609</c:v>
                </c:pt>
                <c:pt idx="14">
                  <c:v>41640</c:v>
                </c:pt>
                <c:pt idx="15">
                  <c:v>41671</c:v>
                </c:pt>
                <c:pt idx="16">
                  <c:v>41699</c:v>
                </c:pt>
                <c:pt idx="17">
                  <c:v>41730</c:v>
                </c:pt>
                <c:pt idx="18">
                  <c:v>41760</c:v>
                </c:pt>
                <c:pt idx="19">
                  <c:v>41791</c:v>
                </c:pt>
                <c:pt idx="20">
                  <c:v>41821</c:v>
                </c:pt>
                <c:pt idx="21">
                  <c:v>41852</c:v>
                </c:pt>
                <c:pt idx="22">
                  <c:v>41883</c:v>
                </c:pt>
                <c:pt idx="23">
                  <c:v>41913</c:v>
                </c:pt>
                <c:pt idx="24">
                  <c:v>41944</c:v>
                </c:pt>
                <c:pt idx="25">
                  <c:v>41974</c:v>
                </c:pt>
                <c:pt idx="26">
                  <c:v>42005</c:v>
                </c:pt>
                <c:pt idx="27">
                  <c:v>42036</c:v>
                </c:pt>
                <c:pt idx="28">
                  <c:v>42064</c:v>
                </c:pt>
                <c:pt idx="29">
                  <c:v>42095</c:v>
                </c:pt>
                <c:pt idx="30">
                  <c:v>42125</c:v>
                </c:pt>
                <c:pt idx="31">
                  <c:v>42156</c:v>
                </c:pt>
                <c:pt idx="32">
                  <c:v>42186</c:v>
                </c:pt>
                <c:pt idx="33">
                  <c:v>42217</c:v>
                </c:pt>
                <c:pt idx="34">
                  <c:v>42248</c:v>
                </c:pt>
                <c:pt idx="35">
                  <c:v>42278</c:v>
                </c:pt>
                <c:pt idx="36">
                  <c:v>42309</c:v>
                </c:pt>
                <c:pt idx="37">
                  <c:v>42339</c:v>
                </c:pt>
                <c:pt idx="38">
                  <c:v>42370</c:v>
                </c:pt>
                <c:pt idx="39">
                  <c:v>42401</c:v>
                </c:pt>
                <c:pt idx="40">
                  <c:v>42430</c:v>
                </c:pt>
                <c:pt idx="41">
                  <c:v>42461</c:v>
                </c:pt>
                <c:pt idx="42">
                  <c:v>42491</c:v>
                </c:pt>
                <c:pt idx="43">
                  <c:v>42522</c:v>
                </c:pt>
                <c:pt idx="44">
                  <c:v>42552</c:v>
                </c:pt>
                <c:pt idx="45">
                  <c:v>42583</c:v>
                </c:pt>
                <c:pt idx="46">
                  <c:v>42614</c:v>
                </c:pt>
                <c:pt idx="47">
                  <c:v>42644</c:v>
                </c:pt>
                <c:pt idx="48">
                  <c:v>42675</c:v>
                </c:pt>
                <c:pt idx="49">
                  <c:v>42705</c:v>
                </c:pt>
                <c:pt idx="50">
                  <c:v>42736</c:v>
                </c:pt>
                <c:pt idx="51">
                  <c:v>42767</c:v>
                </c:pt>
                <c:pt idx="52">
                  <c:v>42795</c:v>
                </c:pt>
                <c:pt idx="53">
                  <c:v>42826</c:v>
                </c:pt>
                <c:pt idx="54">
                  <c:v>42856</c:v>
                </c:pt>
                <c:pt idx="55">
                  <c:v>42887</c:v>
                </c:pt>
                <c:pt idx="56">
                  <c:v>42917</c:v>
                </c:pt>
                <c:pt idx="57">
                  <c:v>42948</c:v>
                </c:pt>
                <c:pt idx="58">
                  <c:v>42979</c:v>
                </c:pt>
                <c:pt idx="59">
                  <c:v>43009</c:v>
                </c:pt>
                <c:pt idx="60">
                  <c:v>43040</c:v>
                </c:pt>
                <c:pt idx="61">
                  <c:v>43070</c:v>
                </c:pt>
                <c:pt idx="62">
                  <c:v>43101</c:v>
                </c:pt>
                <c:pt idx="63">
                  <c:v>43132</c:v>
                </c:pt>
                <c:pt idx="64">
                  <c:v>43160</c:v>
                </c:pt>
                <c:pt idx="65">
                  <c:v>43191</c:v>
                </c:pt>
                <c:pt idx="66">
                  <c:v>43221</c:v>
                </c:pt>
                <c:pt idx="67">
                  <c:v>43252</c:v>
                </c:pt>
                <c:pt idx="68">
                  <c:v>43282</c:v>
                </c:pt>
                <c:pt idx="69">
                  <c:v>43313</c:v>
                </c:pt>
                <c:pt idx="70">
                  <c:v>43344</c:v>
                </c:pt>
                <c:pt idx="71">
                  <c:v>43374</c:v>
                </c:pt>
                <c:pt idx="72">
                  <c:v>43405</c:v>
                </c:pt>
                <c:pt idx="73">
                  <c:v>43435</c:v>
                </c:pt>
                <c:pt idx="74">
                  <c:v>43466</c:v>
                </c:pt>
                <c:pt idx="75">
                  <c:v>43497</c:v>
                </c:pt>
                <c:pt idx="76">
                  <c:v>43525</c:v>
                </c:pt>
                <c:pt idx="77">
                  <c:v>43556</c:v>
                </c:pt>
                <c:pt idx="78">
                  <c:v>43586</c:v>
                </c:pt>
                <c:pt idx="79">
                  <c:v>43617</c:v>
                </c:pt>
                <c:pt idx="80">
                  <c:v>43647</c:v>
                </c:pt>
                <c:pt idx="81">
                  <c:v>43678</c:v>
                </c:pt>
                <c:pt idx="82">
                  <c:v>43709</c:v>
                </c:pt>
                <c:pt idx="83">
                  <c:v>43739</c:v>
                </c:pt>
                <c:pt idx="84">
                  <c:v>43770</c:v>
                </c:pt>
                <c:pt idx="85">
                  <c:v>43800</c:v>
                </c:pt>
                <c:pt idx="86">
                  <c:v>43831</c:v>
                </c:pt>
                <c:pt idx="87">
                  <c:v>43862</c:v>
                </c:pt>
                <c:pt idx="88">
                  <c:v>43891</c:v>
                </c:pt>
                <c:pt idx="89">
                  <c:v>43922</c:v>
                </c:pt>
                <c:pt idx="90">
                  <c:v>43952</c:v>
                </c:pt>
                <c:pt idx="91">
                  <c:v>43983</c:v>
                </c:pt>
                <c:pt idx="92">
                  <c:v>44013</c:v>
                </c:pt>
                <c:pt idx="93">
                  <c:v>44044</c:v>
                </c:pt>
                <c:pt idx="94">
                  <c:v>44075</c:v>
                </c:pt>
                <c:pt idx="95">
                  <c:v>44105</c:v>
                </c:pt>
                <c:pt idx="96">
                  <c:v>44136</c:v>
                </c:pt>
                <c:pt idx="97">
                  <c:v>44166</c:v>
                </c:pt>
              </c:numCache>
            </c:numRef>
          </c:cat>
          <c:val>
            <c:numRef>
              <c:f>Resultados!$G$23:$G$120</c:f>
              <c:numCache>
                <c:formatCode>0</c:formatCode>
                <c:ptCount val="98"/>
                <c:pt idx="1">
                  <c:v>100</c:v>
                </c:pt>
                <c:pt idx="2" formatCode="0.00">
                  <c:v>100.80142475512022</c:v>
                </c:pt>
                <c:pt idx="3" formatCode="0.00">
                  <c:v>100.80142475512022</c:v>
                </c:pt>
                <c:pt idx="4" formatCode="0.00">
                  <c:v>100.80142475512022</c:v>
                </c:pt>
                <c:pt idx="5" formatCode="0.00">
                  <c:v>100.80142475512022</c:v>
                </c:pt>
                <c:pt idx="6" formatCode="0.00">
                  <c:v>101.0685663401603</c:v>
                </c:pt>
                <c:pt idx="7" formatCode="0.00">
                  <c:v>102.31522707034731</c:v>
                </c:pt>
                <c:pt idx="8" formatCode="0.00">
                  <c:v>102.31522707034731</c:v>
                </c:pt>
                <c:pt idx="9" formatCode="0.00">
                  <c:v>106.64140694568125</c:v>
                </c:pt>
                <c:pt idx="10" formatCode="0.00">
                  <c:v>107.3537845057881</c:v>
                </c:pt>
                <c:pt idx="11" formatCode="0.00">
                  <c:v>107.53187889581481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  <c:pt idx="38" formatCode="0.00">
                  <c:v>0</c:v>
                </c:pt>
                <c:pt idx="39" formatCode="0.00">
                  <c:v>0</c:v>
                </c:pt>
                <c:pt idx="40" formatCode="0.00">
                  <c:v>0</c:v>
                </c:pt>
                <c:pt idx="41" formatCode="0.00">
                  <c:v>0</c:v>
                </c:pt>
                <c:pt idx="42" formatCode="0.00">
                  <c:v>0</c:v>
                </c:pt>
                <c:pt idx="43" formatCode="0.00">
                  <c:v>0</c:v>
                </c:pt>
                <c:pt idx="44" formatCode="0.00">
                  <c:v>0</c:v>
                </c:pt>
                <c:pt idx="45" formatCode="0.00">
                  <c:v>0</c:v>
                </c:pt>
                <c:pt idx="46" formatCode="0.00">
                  <c:v>0</c:v>
                </c:pt>
                <c:pt idx="47" formatCode="0.00">
                  <c:v>0</c:v>
                </c:pt>
                <c:pt idx="48" formatCode="0.00">
                  <c:v>0</c:v>
                </c:pt>
                <c:pt idx="49" formatCode="0.00">
                  <c:v>0</c:v>
                </c:pt>
                <c:pt idx="50" formatCode="0.00">
                  <c:v>0</c:v>
                </c:pt>
                <c:pt idx="51" formatCode="0.00">
                  <c:v>0</c:v>
                </c:pt>
                <c:pt idx="52" formatCode="0.00">
                  <c:v>0</c:v>
                </c:pt>
                <c:pt idx="53" formatCode="0.00">
                  <c:v>0</c:v>
                </c:pt>
                <c:pt idx="54" formatCode="0.00">
                  <c:v>0</c:v>
                </c:pt>
                <c:pt idx="55" formatCode="0.00">
                  <c:v>0</c:v>
                </c:pt>
                <c:pt idx="56" formatCode="0.00">
                  <c:v>0</c:v>
                </c:pt>
                <c:pt idx="57" formatCode="0.00">
                  <c:v>0</c:v>
                </c:pt>
                <c:pt idx="58" formatCode="0.00">
                  <c:v>0</c:v>
                </c:pt>
                <c:pt idx="59" formatCode="0.00">
                  <c:v>0</c:v>
                </c:pt>
                <c:pt idx="60" formatCode="0.00">
                  <c:v>0</c:v>
                </c:pt>
                <c:pt idx="61" formatCode="0.00">
                  <c:v>0</c:v>
                </c:pt>
                <c:pt idx="62" formatCode="0.00">
                  <c:v>0</c:v>
                </c:pt>
                <c:pt idx="63" formatCode="0.00">
                  <c:v>0</c:v>
                </c:pt>
                <c:pt idx="64" formatCode="0.00">
                  <c:v>0</c:v>
                </c:pt>
                <c:pt idx="65" formatCode="0.00">
                  <c:v>0</c:v>
                </c:pt>
                <c:pt idx="66" formatCode="0.00">
                  <c:v>0</c:v>
                </c:pt>
                <c:pt idx="67" formatCode="0.00">
                  <c:v>0</c:v>
                </c:pt>
                <c:pt idx="68" formatCode="0.00">
                  <c:v>0</c:v>
                </c:pt>
                <c:pt idx="69" formatCode="0.00">
                  <c:v>0</c:v>
                </c:pt>
                <c:pt idx="70" formatCode="0.00">
                  <c:v>0</c:v>
                </c:pt>
                <c:pt idx="71" formatCode="0.00">
                  <c:v>0</c:v>
                </c:pt>
                <c:pt idx="72" formatCode="0.00">
                  <c:v>0</c:v>
                </c:pt>
                <c:pt idx="73" formatCode="0.00">
                  <c:v>0</c:v>
                </c:pt>
                <c:pt idx="74" formatCode="0.00">
                  <c:v>0</c:v>
                </c:pt>
                <c:pt idx="75" formatCode="0.00">
                  <c:v>0</c:v>
                </c:pt>
                <c:pt idx="76" formatCode="0.00">
                  <c:v>0</c:v>
                </c:pt>
                <c:pt idx="77" formatCode="0.00">
                  <c:v>0</c:v>
                </c:pt>
                <c:pt idx="78" formatCode="0.00">
                  <c:v>0</c:v>
                </c:pt>
                <c:pt idx="79" formatCode="0.00">
                  <c:v>0</c:v>
                </c:pt>
                <c:pt idx="80" formatCode="0.00">
                  <c:v>0</c:v>
                </c:pt>
                <c:pt idx="81" formatCode="0.00">
                  <c:v>0</c:v>
                </c:pt>
                <c:pt idx="82" formatCode="0.00">
                  <c:v>0</c:v>
                </c:pt>
                <c:pt idx="83" formatCode="0.00">
                  <c:v>0</c:v>
                </c:pt>
                <c:pt idx="84" formatCode="0.00">
                  <c:v>0</c:v>
                </c:pt>
                <c:pt idx="85" formatCode="0.00">
                  <c:v>0</c:v>
                </c:pt>
                <c:pt idx="86" formatCode="0.00">
                  <c:v>0</c:v>
                </c:pt>
                <c:pt idx="87" formatCode="0.00">
                  <c:v>0</c:v>
                </c:pt>
                <c:pt idx="88" formatCode="0.00">
                  <c:v>0</c:v>
                </c:pt>
                <c:pt idx="89" formatCode="0.00">
                  <c:v>0</c:v>
                </c:pt>
                <c:pt idx="90" formatCode="0.00">
                  <c:v>0</c:v>
                </c:pt>
                <c:pt idx="91" formatCode="0.00">
                  <c:v>0</c:v>
                </c:pt>
                <c:pt idx="92" formatCode="0.00">
                  <c:v>0</c:v>
                </c:pt>
                <c:pt idx="93" formatCode="0.00">
                  <c:v>0</c:v>
                </c:pt>
                <c:pt idx="94" formatCode="0.00">
                  <c:v>0</c:v>
                </c:pt>
                <c:pt idx="95" formatCode="0.00">
                  <c:v>0</c:v>
                </c:pt>
                <c:pt idx="96" formatCode="0.00">
                  <c:v>0</c:v>
                </c:pt>
                <c:pt idx="97" formatCode="0.00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17952"/>
        <c:axId val="100417536"/>
      </c:lineChart>
      <c:dateAx>
        <c:axId val="149117952"/>
        <c:scaling>
          <c:orientation val="minMax"/>
          <c:max val="44166"/>
          <c:min val="41244"/>
        </c:scaling>
        <c:delete val="0"/>
        <c:axPos val="b"/>
        <c:minorGridlines/>
        <c:numFmt formatCode="[$-C0A]mmmm\-yy;@" sourceLinked="0"/>
        <c:majorTickMark val="out"/>
        <c:minorTickMark val="none"/>
        <c:tickLblPos val="nextTo"/>
        <c:spPr>
          <a:noFill/>
          <a:ln w="19050">
            <a:solidFill>
              <a:srgbClr val="FF0000"/>
            </a:solidFill>
          </a:ln>
          <a:effectLst>
            <a:outerShdw blurRad="152400" dist="317500" dir="5400000" sx="90000" sy="-19000" rotWithShape="0">
              <a:prstClr val="black">
                <a:alpha val="15000"/>
              </a:prstClr>
            </a:outerShdw>
          </a:effectLst>
        </c:spPr>
        <c:txPr>
          <a:bodyPr rot="-4800000" vert="horz"/>
          <a:lstStyle/>
          <a:p>
            <a:pPr>
              <a:defRPr baseline="0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00417536"/>
        <c:crosses val="autoZero"/>
        <c:auto val="1"/>
        <c:lblOffset val="100"/>
        <c:baseTimeUnit val="months"/>
      </c:dateAx>
      <c:valAx>
        <c:axId val="100417536"/>
        <c:scaling>
          <c:orientation val="minMax"/>
          <c:min val="6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50" baseline="0">
                <a:latin typeface="Arial Narrow" pitchFamily="34" charset="0"/>
              </a:defRPr>
            </a:pPr>
            <a:endParaRPr lang="es-ES"/>
          </a:p>
        </c:txPr>
        <c:crossAx val="149117952"/>
        <c:crosses val="autoZero"/>
        <c:crossBetween val="between"/>
      </c:valAx>
      <c:spPr>
        <a:gradFill>
          <a:gsLst>
            <a:gs pos="0">
              <a:sysClr val="window" lastClr="FFFFFF">
                <a:lumMod val="75000"/>
                <a:alpha val="0"/>
              </a:sys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3175">
          <a:solidFill>
            <a:schemeClr val="tx2">
              <a:lumMod val="60000"/>
              <a:lumOff val="40000"/>
            </a:schemeClr>
          </a:solidFill>
          <a:prstDash val="sysDot"/>
        </a:ln>
        <a:scene3d>
          <a:camera prst="orthographicFront"/>
          <a:lightRig rig="threePt" dir="t"/>
        </a:scene3d>
        <a:sp3d prstMaterial="matte"/>
      </c:spPr>
    </c:plotArea>
    <c:plotVisOnly val="1"/>
    <c:dispBlanksAs val="gap"/>
    <c:showDLblsOverMax val="0"/>
  </c:chart>
  <c:spPr>
    <a:gradFill>
      <a:gsLst>
        <a:gs pos="0">
          <a:sysClr val="window" lastClr="FFFFFF">
            <a:lumMod val="95000"/>
          </a:sys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u="sng"/>
              <a:t>∆ Modelo INFREF 3 </a:t>
            </a:r>
            <a:r>
              <a:rPr lang="es-ES" sz="1500" b="0"/>
              <a:t>(Base 100)</a:t>
            </a:r>
          </a:p>
        </c:rich>
      </c:tx>
      <c:layout>
        <c:manualLayout>
          <c:xMode val="edge"/>
          <c:yMode val="edge"/>
          <c:x val="0.43084016061929764"/>
          <c:y val="3.55986964302687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812552064846668E-2"/>
          <c:y val="3.8455510930481634E-2"/>
          <c:w val="0.94125052215759164"/>
          <c:h val="0.94575976715343812"/>
        </c:manualLayout>
      </c:layout>
      <c:lineChart>
        <c:grouping val="standard"/>
        <c:varyColors val="0"/>
        <c:ser>
          <c:idx val="0"/>
          <c:order val="0"/>
          <c:spPr>
            <a:ln w="15875" cap="flat">
              <a:solidFill>
                <a:schemeClr val="tx1"/>
              </a:solidFill>
              <a:bevel/>
            </a:ln>
            <a:effectLst>
              <a:outerShdw blurRad="279400" dist="546100" dir="2940000" algn="tl" rotWithShape="0">
                <a:sysClr val="window" lastClr="FFFFFF">
                  <a:alpha val="40000"/>
                </a:sysClr>
              </a:outerShdw>
            </a:effectLst>
          </c:spPr>
          <c:marker>
            <c:symbol val="none"/>
          </c:marker>
          <c:cat>
            <c:numRef>
              <c:f>Resultados!$B$4:$B$120</c:f>
              <c:numCache>
                <c:formatCode>[$-C0A]mmmm\-yy;@</c:formatCode>
                <c:ptCount val="117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  <c:pt idx="114">
                  <c:v>44105</c:v>
                </c:pt>
                <c:pt idx="115">
                  <c:v>44136</c:v>
                </c:pt>
                <c:pt idx="116">
                  <c:v>44166</c:v>
                </c:pt>
              </c:numCache>
            </c:numRef>
          </c:cat>
          <c:val>
            <c:numRef>
              <c:f>Resultados!$I$4:$I$120</c:f>
              <c:numCache>
                <c:formatCode>0.00</c:formatCode>
                <c:ptCount val="117"/>
                <c:pt idx="0" formatCode="0">
                  <c:v>100</c:v>
                </c:pt>
                <c:pt idx="1">
                  <c:v>100.82763584023027</c:v>
                </c:pt>
                <c:pt idx="2">
                  <c:v>96.617488305145741</c:v>
                </c:pt>
                <c:pt idx="3">
                  <c:v>99.640158330334657</c:v>
                </c:pt>
                <c:pt idx="4">
                  <c:v>98.344728319539399</c:v>
                </c:pt>
                <c:pt idx="5">
                  <c:v>98.200791651673256</c:v>
                </c:pt>
                <c:pt idx="6">
                  <c:v>99.100395825836657</c:v>
                </c:pt>
                <c:pt idx="7">
                  <c:v>99.136379992803171</c:v>
                </c:pt>
                <c:pt idx="8">
                  <c:v>98.632601655271714</c:v>
                </c:pt>
                <c:pt idx="9">
                  <c:v>101.07952500899606</c:v>
                </c:pt>
                <c:pt idx="10">
                  <c:v>103.2025908600216</c:v>
                </c:pt>
                <c:pt idx="11">
                  <c:v>102.77078085642319</c:v>
                </c:pt>
                <c:pt idx="12">
                  <c:v>101.22346167686219</c:v>
                </c:pt>
                <c:pt idx="13">
                  <c:v>100.39582583663187</c:v>
                </c:pt>
                <c:pt idx="14">
                  <c:v>100.17992083483267</c:v>
                </c:pt>
                <c:pt idx="15">
                  <c:v>100.64771500539763</c:v>
                </c:pt>
                <c:pt idx="16">
                  <c:v>102.73479668945666</c:v>
                </c:pt>
                <c:pt idx="17">
                  <c:v>100.32385750269886</c:v>
                </c:pt>
                <c:pt idx="18">
                  <c:v>100.50377833753153</c:v>
                </c:pt>
                <c:pt idx="19">
                  <c:v>99.8560633321339</c:v>
                </c:pt>
                <c:pt idx="20">
                  <c:v>99.568189996401642</c:v>
                </c:pt>
                <c:pt idx="21">
                  <c:v>103.63440086362004</c:v>
                </c:pt>
                <c:pt idx="22">
                  <c:v>100.50377833753153</c:v>
                </c:pt>
                <c:pt idx="23">
                  <c:v>99.892047499100443</c:v>
                </c:pt>
                <c:pt idx="24">
                  <c:v>100.86362000719687</c:v>
                </c:pt>
                <c:pt idx="25">
                  <c:v>101.00755667506301</c:v>
                </c:pt>
                <c:pt idx="26">
                  <c:v>101.54731917956101</c:v>
                </c:pt>
                <c:pt idx="27">
                  <c:v>101.90716084922636</c:v>
                </c:pt>
                <c:pt idx="28">
                  <c:v>102.73479668945666</c:v>
                </c:pt>
                <c:pt idx="29">
                  <c:v>100.7916516732638</c:v>
                </c:pt>
                <c:pt idx="30">
                  <c:v>100.50377833753151</c:v>
                </c:pt>
                <c:pt idx="31">
                  <c:v>102.554875854624</c:v>
                </c:pt>
                <c:pt idx="32">
                  <c:v>102.87873335732283</c:v>
                </c:pt>
                <c:pt idx="33">
                  <c:v>104.64195753868302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21120"/>
        <c:axId val="100438528"/>
      </c:lineChart>
      <c:dateAx>
        <c:axId val="150021120"/>
        <c:scaling>
          <c:orientation val="minMax"/>
          <c:max val="44166"/>
          <c:min val="40634"/>
        </c:scaling>
        <c:delete val="0"/>
        <c:axPos val="b"/>
        <c:minorGridlines/>
        <c:numFmt formatCode="[$-C0A]mmmm\-yy;@" sourceLinked="0"/>
        <c:majorTickMark val="out"/>
        <c:minorTickMark val="none"/>
        <c:tickLblPos val="nextTo"/>
        <c:spPr>
          <a:noFill/>
          <a:ln w="19050">
            <a:solidFill>
              <a:srgbClr val="FF0000"/>
            </a:solidFill>
          </a:ln>
          <a:effectLst>
            <a:outerShdw blurRad="152400" dist="317500" dir="5400000" sx="90000" sy="-19000" rotWithShape="0">
              <a:prstClr val="black">
                <a:alpha val="15000"/>
              </a:prstClr>
            </a:outerShdw>
          </a:effectLst>
        </c:spPr>
        <c:txPr>
          <a:bodyPr rot="-4800000" vert="horz"/>
          <a:lstStyle/>
          <a:p>
            <a:pPr>
              <a:defRPr baseline="0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00438528"/>
        <c:crosses val="autoZero"/>
        <c:auto val="1"/>
        <c:lblOffset val="100"/>
        <c:baseTimeUnit val="months"/>
      </c:dateAx>
      <c:valAx>
        <c:axId val="100438528"/>
        <c:scaling>
          <c:orientation val="minMax"/>
          <c:min val="6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50" baseline="0">
                <a:latin typeface="Arial Narrow" pitchFamily="34" charset="0"/>
              </a:defRPr>
            </a:pPr>
            <a:endParaRPr lang="es-ES"/>
          </a:p>
        </c:txPr>
        <c:crossAx val="150021120"/>
        <c:crosses val="autoZero"/>
        <c:crossBetween val="between"/>
      </c:valAx>
      <c:spPr>
        <a:gradFill>
          <a:gsLst>
            <a:gs pos="0">
              <a:sysClr val="window" lastClr="FFFFFF">
                <a:lumMod val="75000"/>
                <a:alpha val="0"/>
              </a:sys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3175">
          <a:solidFill>
            <a:schemeClr val="tx2">
              <a:lumMod val="60000"/>
              <a:lumOff val="40000"/>
            </a:schemeClr>
          </a:solidFill>
          <a:prstDash val="sysDot"/>
        </a:ln>
        <a:scene3d>
          <a:camera prst="orthographicFront"/>
          <a:lightRig rig="threePt" dir="t"/>
        </a:scene3d>
        <a:sp3d prstMaterial="matte"/>
      </c:spPr>
    </c:plotArea>
    <c:plotVisOnly val="1"/>
    <c:dispBlanksAs val="gap"/>
    <c:showDLblsOverMax val="0"/>
  </c:chart>
  <c:spPr>
    <a:gradFill>
      <a:gsLst>
        <a:gs pos="0">
          <a:sysClr val="window" lastClr="FFFFFF">
            <a:lumMod val="95000"/>
          </a:sys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u="sng"/>
              <a:t>∆ Modelo INFREF 4</a:t>
            </a:r>
            <a:r>
              <a:rPr lang="es-ES"/>
              <a:t> </a:t>
            </a:r>
            <a:r>
              <a:rPr lang="es-ES" sz="1500" b="0"/>
              <a:t>(Base 100)</a:t>
            </a:r>
          </a:p>
        </c:rich>
      </c:tx>
      <c:layout>
        <c:manualLayout>
          <c:xMode val="edge"/>
          <c:yMode val="edge"/>
          <c:x val="0.43084016061929786"/>
          <c:y val="3.55986964302687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812552064846703E-2"/>
          <c:y val="3.8455510930481634E-2"/>
          <c:w val="0.94125052215759164"/>
          <c:h val="0.94575976715343835"/>
        </c:manualLayout>
      </c:layout>
      <c:lineChart>
        <c:grouping val="standard"/>
        <c:varyColors val="0"/>
        <c:ser>
          <c:idx val="0"/>
          <c:order val="0"/>
          <c:spPr>
            <a:ln w="15875" cap="flat">
              <a:solidFill>
                <a:schemeClr val="tx1"/>
              </a:solidFill>
              <a:bevel/>
            </a:ln>
            <a:effectLst>
              <a:outerShdw blurRad="279400" dist="546100" dir="2940000" algn="tl" rotWithShape="0">
                <a:sysClr val="window" lastClr="FFFFFF">
                  <a:alpha val="40000"/>
                </a:sysClr>
              </a:outerShdw>
            </a:effectLst>
          </c:spPr>
          <c:marker>
            <c:symbol val="none"/>
          </c:marker>
          <c:cat>
            <c:numRef>
              <c:f>Resultados!$B$4:$B$120</c:f>
              <c:numCache>
                <c:formatCode>[$-C0A]mmmm\-yy;@</c:formatCode>
                <c:ptCount val="117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  <c:pt idx="114">
                  <c:v>44105</c:v>
                </c:pt>
                <c:pt idx="115">
                  <c:v>44136</c:v>
                </c:pt>
                <c:pt idx="116">
                  <c:v>44166</c:v>
                </c:pt>
              </c:numCache>
            </c:numRef>
          </c:cat>
          <c:val>
            <c:numRef>
              <c:f>Resultados!$K$4:$K$120</c:f>
              <c:numCache>
                <c:formatCode>0.00</c:formatCode>
                <c:ptCount val="117"/>
                <c:pt idx="0" formatCode="0">
                  <c:v>100</c:v>
                </c:pt>
                <c:pt idx="1">
                  <c:v>99.248379382313104</c:v>
                </c:pt>
                <c:pt idx="2">
                  <c:v>98.819031717543737</c:v>
                </c:pt>
                <c:pt idx="3">
                  <c:v>99.544728577252698</c:v>
                </c:pt>
                <c:pt idx="4">
                  <c:v>99.16324015798115</c:v>
                </c:pt>
                <c:pt idx="5">
                  <c:v>99.912258049920709</c:v>
                </c:pt>
                <c:pt idx="6">
                  <c:v>102.33601280693452</c:v>
                </c:pt>
                <c:pt idx="7">
                  <c:v>104.42951807011445</c:v>
                </c:pt>
                <c:pt idx="8">
                  <c:v>105.83720917816697</c:v>
                </c:pt>
                <c:pt idx="9">
                  <c:v>106.76231956078337</c:v>
                </c:pt>
                <c:pt idx="10">
                  <c:v>106.20889528496743</c:v>
                </c:pt>
                <c:pt idx="11">
                  <c:v>105.63536129318645</c:v>
                </c:pt>
                <c:pt idx="12">
                  <c:v>102.95098341168212</c:v>
                </c:pt>
                <c:pt idx="13">
                  <c:v>101.05428894566232</c:v>
                </c:pt>
                <c:pt idx="14">
                  <c:v>98.656457946626475</c:v>
                </c:pt>
                <c:pt idx="15">
                  <c:v>97.769236133362512</c:v>
                </c:pt>
                <c:pt idx="16">
                  <c:v>96.817593402249855</c:v>
                </c:pt>
                <c:pt idx="17">
                  <c:v>96.907329487558229</c:v>
                </c:pt>
                <c:pt idx="18">
                  <c:v>100.51404666225734</c:v>
                </c:pt>
                <c:pt idx="19">
                  <c:v>103.28278681390111</c:v>
                </c:pt>
                <c:pt idx="20">
                  <c:v>104.86119659746151</c:v>
                </c:pt>
                <c:pt idx="21">
                  <c:v>106.33131448813359</c:v>
                </c:pt>
                <c:pt idx="22">
                  <c:v>107.25226823661755</c:v>
                </c:pt>
                <c:pt idx="23">
                  <c:v>107.45367589475408</c:v>
                </c:pt>
                <c:pt idx="24">
                  <c:v>107.8212053674221</c:v>
                </c:pt>
                <c:pt idx="25">
                  <c:v>106.91066252192748</c:v>
                </c:pt>
                <c:pt idx="26">
                  <c:v>108.13107328212125</c:v>
                </c:pt>
                <c:pt idx="27">
                  <c:v>109.15190215573325</c:v>
                </c:pt>
                <c:pt idx="28">
                  <c:v>111.11041481385436</c:v>
                </c:pt>
                <c:pt idx="29">
                  <c:v>112.03153692601262</c:v>
                </c:pt>
                <c:pt idx="30">
                  <c:v>114.9337157743301</c:v>
                </c:pt>
                <c:pt idx="31">
                  <c:v>121.12432711488728</c:v>
                </c:pt>
                <c:pt idx="32">
                  <c:v>123.60530320302597</c:v>
                </c:pt>
                <c:pt idx="33">
                  <c:v>125.15640368389757</c:v>
                </c:pt>
                <c:pt idx="34">
                  <c:v>126.10500346241889</c:v>
                </c:pt>
                <c:pt idx="35">
                  <c:v>125.50693125737077</c:v>
                </c:pt>
                <c:pt idx="36">
                  <c:v>125.91234929939121</c:v>
                </c:pt>
                <c:pt idx="37">
                  <c:v>119.44593870670343</c:v>
                </c:pt>
                <c:pt idx="38">
                  <c:v>118.02966246721637</c:v>
                </c:pt>
                <c:pt idx="39">
                  <c:v>118.60796168364804</c:v>
                </c:pt>
                <c:pt idx="40">
                  <c:v>113.85478511590522</c:v>
                </c:pt>
                <c:pt idx="41">
                  <c:v>113.48664705271892</c:v>
                </c:pt>
                <c:pt idx="42">
                  <c:v>114.53539381953797</c:v>
                </c:pt>
                <c:pt idx="43">
                  <c:v>112.31182953962421</c:v>
                </c:pt>
                <c:pt idx="44">
                  <c:v>112.65282666379599</c:v>
                </c:pt>
                <c:pt idx="45">
                  <c:v>113.21101616426263</c:v>
                </c:pt>
                <c:pt idx="46">
                  <c:v>109.39048629320853</c:v>
                </c:pt>
                <c:pt idx="47">
                  <c:v>108.00993612417054</c:v>
                </c:pt>
                <c:pt idx="48">
                  <c:v>104.84081501832672</c:v>
                </c:pt>
                <c:pt idx="49">
                  <c:v>99.840197318504352</c:v>
                </c:pt>
                <c:pt idx="50">
                  <c:v>97.843019136838251</c:v>
                </c:pt>
                <c:pt idx="51">
                  <c:v>96.648091907778493</c:v>
                </c:pt>
                <c:pt idx="52">
                  <c:v>95.328919703997826</c:v>
                </c:pt>
                <c:pt idx="53">
                  <c:v>96.43488780194177</c:v>
                </c:pt>
                <c:pt idx="54">
                  <c:v>98.890717086295055</c:v>
                </c:pt>
                <c:pt idx="55">
                  <c:v>101.44625313210207</c:v>
                </c:pt>
                <c:pt idx="56">
                  <c:v>102.08897326638241</c:v>
                </c:pt>
                <c:pt idx="57">
                  <c:v>102.15339418423109</c:v>
                </c:pt>
                <c:pt idx="58">
                  <c:v>100.44458865658831</c:v>
                </c:pt>
                <c:pt idx="59">
                  <c:v>99.159148388027617</c:v>
                </c:pt>
                <c:pt idx="60">
                  <c:v>97.550049621838554</c:v>
                </c:pt>
                <c:pt idx="61">
                  <c:v>94.950034010473615</c:v>
                </c:pt>
                <c:pt idx="62">
                  <c:v>93.291858817750224</c:v>
                </c:pt>
                <c:pt idx="63">
                  <c:v>91.957342122655234</c:v>
                </c:pt>
                <c:pt idx="64">
                  <c:v>91.389790536561478</c:v>
                </c:pt>
                <c:pt idx="65">
                  <c:v>92.903779402273187</c:v>
                </c:pt>
                <c:pt idx="66">
                  <c:v>95.284440138439891</c:v>
                </c:pt>
                <c:pt idx="67">
                  <c:v>99.13920703573686</c:v>
                </c:pt>
                <c:pt idx="68">
                  <c:v>101.74381950807816</c:v>
                </c:pt>
                <c:pt idx="69">
                  <c:v>101.52446463287994</c:v>
                </c:pt>
                <c:pt idx="70">
                  <c:v>102.55526418263732</c:v>
                </c:pt>
                <c:pt idx="71">
                  <c:v>102.17637848911311</c:v>
                </c:pt>
                <c:pt idx="72">
                  <c:v>101.05046903887842</c:v>
                </c:pt>
                <c:pt idx="73">
                  <c:v>100.14851132481836</c:v>
                </c:pt>
                <c:pt idx="74">
                  <c:v>99.685263361154753</c:v>
                </c:pt>
                <c:pt idx="75">
                  <c:v>98.758767433827543</c:v>
                </c:pt>
                <c:pt idx="76">
                  <c:v>98.958180956735049</c:v>
                </c:pt>
                <c:pt idx="77">
                  <c:v>101.03972140854052</c:v>
                </c:pt>
                <c:pt idx="78">
                  <c:v>103.79926783823143</c:v>
                </c:pt>
                <c:pt idx="79">
                  <c:v>106.39928344959634</c:v>
                </c:pt>
                <c:pt idx="80">
                  <c:v>109.10360268339141</c:v>
                </c:pt>
                <c:pt idx="81">
                  <c:v>108.64035471972778</c:v>
                </c:pt>
                <c:pt idx="82">
                  <c:v>106.40388031057275</c:v>
                </c:pt>
                <c:pt idx="83">
                  <c:v>105.98511191246705</c:v>
                </c:pt>
                <c:pt idx="84">
                  <c:v>104.1720027623941</c:v>
                </c:pt>
                <c:pt idx="85">
                  <c:v>101.40785947172677</c:v>
                </c:pt>
                <c:pt idx="86">
                  <c:v>100.52124624898106</c:v>
                </c:pt>
                <c:pt idx="87">
                  <c:v>99.51038805151444</c:v>
                </c:pt>
                <c:pt idx="88">
                  <c:v>99.346260372212029</c:v>
                </c:pt>
                <c:pt idx="89">
                  <c:v>100.35252170870224</c:v>
                </c:pt>
                <c:pt idx="90">
                  <c:v>102.18097535008953</c:v>
                </c:pt>
                <c:pt idx="91">
                  <c:v>103.96261856334125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23168"/>
        <c:axId val="127636544"/>
      </c:lineChart>
      <c:dateAx>
        <c:axId val="150023168"/>
        <c:scaling>
          <c:orientation val="minMax"/>
          <c:max val="44166"/>
          <c:min val="40634"/>
        </c:scaling>
        <c:delete val="0"/>
        <c:axPos val="b"/>
        <c:minorGridlines/>
        <c:numFmt formatCode="[$-C0A]mmmm\-yy;@" sourceLinked="0"/>
        <c:majorTickMark val="out"/>
        <c:minorTickMark val="none"/>
        <c:tickLblPos val="nextTo"/>
        <c:spPr>
          <a:noFill/>
          <a:ln w="19050">
            <a:solidFill>
              <a:srgbClr val="FF0000"/>
            </a:solidFill>
          </a:ln>
          <a:effectLst>
            <a:outerShdw blurRad="152400" dist="317500" dir="5400000" sx="90000" sy="-19000" rotWithShape="0">
              <a:prstClr val="black">
                <a:alpha val="15000"/>
              </a:prstClr>
            </a:outerShdw>
          </a:effectLst>
        </c:spPr>
        <c:txPr>
          <a:bodyPr rot="-4800000" vert="horz"/>
          <a:lstStyle/>
          <a:p>
            <a:pPr>
              <a:defRPr baseline="0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27636544"/>
        <c:crosses val="autoZero"/>
        <c:auto val="1"/>
        <c:lblOffset val="100"/>
        <c:baseTimeUnit val="months"/>
      </c:dateAx>
      <c:valAx>
        <c:axId val="127636544"/>
        <c:scaling>
          <c:orientation val="minMax"/>
          <c:min val="6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50" baseline="0">
                <a:latin typeface="Arial Narrow" pitchFamily="34" charset="0"/>
              </a:defRPr>
            </a:pPr>
            <a:endParaRPr lang="es-ES"/>
          </a:p>
        </c:txPr>
        <c:crossAx val="150023168"/>
        <c:crosses val="autoZero"/>
        <c:crossBetween val="between"/>
      </c:valAx>
      <c:spPr>
        <a:gradFill>
          <a:gsLst>
            <a:gs pos="0">
              <a:sysClr val="window" lastClr="FFFFFF">
                <a:lumMod val="75000"/>
                <a:alpha val="0"/>
              </a:sys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3175">
          <a:solidFill>
            <a:schemeClr val="tx2">
              <a:lumMod val="60000"/>
              <a:lumOff val="40000"/>
            </a:schemeClr>
          </a:solidFill>
          <a:prstDash val="sysDot"/>
        </a:ln>
        <a:scene3d>
          <a:camera prst="orthographicFront"/>
          <a:lightRig rig="threePt" dir="t"/>
        </a:scene3d>
        <a:sp3d prstMaterial="matte"/>
      </c:spPr>
    </c:plotArea>
    <c:plotVisOnly val="1"/>
    <c:dispBlanksAs val="gap"/>
    <c:showDLblsOverMax val="0"/>
  </c:chart>
  <c:spPr>
    <a:gradFill>
      <a:gsLst>
        <a:gs pos="0">
          <a:sysClr val="window" lastClr="FFFFFF">
            <a:lumMod val="95000"/>
          </a:sys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s-ES"/>
              <a:t>Año 2011 - Simulación de Resultados - Base 100</a:t>
            </a:r>
          </a:p>
        </c:rich>
      </c:tx>
      <c:layout>
        <c:manualLayout>
          <c:xMode val="edge"/>
          <c:yMode val="edge"/>
          <c:x val="0.23542073651953643"/>
          <c:y val="3.703714047135663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923303180794986E-2"/>
          <c:y val="0.1152245041339558"/>
          <c:w val="0.95174358646706514"/>
          <c:h val="0.769022242694752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'Datos originales y del modelo'!$AU$2</c:f>
              <c:strCache>
                <c:ptCount val="1"/>
                <c:pt idx="0">
                  <c:v>Simulación Resultados. Base 100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'Datos originales y del modelo'!$B$5:$B$14</c:f>
              <c:numCache>
                <c:formatCode>[$-C0A]mmmm\-yy;@</c:formatCode>
                <c:ptCount val="10"/>
                <c:pt idx="0">
                  <c:v>40603</c:v>
                </c:pt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</c:numCache>
            </c:numRef>
          </c:cat>
          <c:val>
            <c:numRef>
              <c:f>'Datos originales y del modelo'!$AU$5:$AU$14</c:f>
              <c:numCache>
                <c:formatCode>0.00</c:formatCode>
                <c:ptCount val="10"/>
                <c:pt idx="0">
                  <c:v>100</c:v>
                </c:pt>
                <c:pt idx="1">
                  <c:v>100.89352442687891</c:v>
                </c:pt>
                <c:pt idx="2">
                  <c:v>100.66100450943632</c:v>
                </c:pt>
                <c:pt idx="3">
                  <c:v>101.02914305947888</c:v>
                </c:pt>
                <c:pt idx="4">
                  <c:v>100.92862284303389</c:v>
                </c:pt>
                <c:pt idx="5">
                  <c:v>101.27670095950884</c:v>
                </c:pt>
                <c:pt idx="6">
                  <c:v>100.97059531745136</c:v>
                </c:pt>
                <c:pt idx="7">
                  <c:v>101.06203030019719</c:v>
                </c:pt>
                <c:pt idx="8">
                  <c:v>102.22884531987813</c:v>
                </c:pt>
                <c:pt idx="9">
                  <c:v>101.87475835438217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519872"/>
        <c:axId val="152829248"/>
        <c:axId val="0"/>
      </c:bar3DChart>
      <c:dateAx>
        <c:axId val="1495198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28292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2829248"/>
        <c:scaling>
          <c:orientation val="minMax"/>
          <c:min val="9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49519872"/>
        <c:crosses val="autoZero"/>
        <c:crossBetween val="between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s-ES"/>
              <a:t>Año 2012 - Simulación de Resultados - Base 100</a:t>
            </a:r>
          </a:p>
        </c:rich>
      </c:tx>
      <c:layout>
        <c:manualLayout>
          <c:xMode val="edge"/>
          <c:yMode val="edge"/>
          <c:x val="0.23542073651953643"/>
          <c:y val="3.7037140471356672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923303180795007E-2"/>
          <c:y val="0.11522450413395587"/>
          <c:w val="0.95174358646706514"/>
          <c:h val="0.769022242694753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'Datos originales y del modelo'!$AU$2</c:f>
              <c:strCache>
                <c:ptCount val="1"/>
                <c:pt idx="0">
                  <c:v>Simulación Resultados. Base 100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'Datos originales y del modelo'!$B$15:$B$26</c:f>
              <c:numCache>
                <c:formatCode>[$-C0A]mmmm\-yy;@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'Datos originales y del modelo'!$AU$15:$AU$26</c:f>
              <c:numCache>
                <c:formatCode>0.00</c:formatCode>
                <c:ptCount val="12"/>
                <c:pt idx="0">
                  <c:v>104.13122916443294</c:v>
                </c:pt>
                <c:pt idx="1">
                  <c:v>102.54691188844443</c:v>
                </c:pt>
                <c:pt idx="2">
                  <c:v>103.25250242131931</c:v>
                </c:pt>
                <c:pt idx="3">
                  <c:v>102.97391821588008</c:v>
                </c:pt>
                <c:pt idx="4">
                  <c:v>103.19030028280997</c:v>
                </c:pt>
                <c:pt idx="5">
                  <c:v>102.03329770408209</c:v>
                </c:pt>
                <c:pt idx="6">
                  <c:v>101.90150060798703</c:v>
                </c:pt>
                <c:pt idx="7">
                  <c:v>101.80106997961093</c:v>
                </c:pt>
                <c:pt idx="8">
                  <c:v>103.83354313391581</c:v>
                </c:pt>
                <c:pt idx="9">
                  <c:v>103.51838508628082</c:v>
                </c:pt>
                <c:pt idx="10">
                  <c:v>105.01151870431373</c:v>
                </c:pt>
                <c:pt idx="11">
                  <c:v>104.88573469731065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073856"/>
        <c:axId val="153387584"/>
        <c:axId val="0"/>
      </c:bar3DChart>
      <c:dateAx>
        <c:axId val="1500738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33875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3387584"/>
        <c:scaling>
          <c:orientation val="minMax"/>
          <c:min val="9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0073856"/>
        <c:crosses val="autoZero"/>
        <c:crossBetween val="between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s-ES"/>
              <a:t>Año 2013 - Simulación de Resultados - Base 100</a:t>
            </a:r>
          </a:p>
        </c:rich>
      </c:tx>
      <c:layout>
        <c:manualLayout>
          <c:xMode val="edge"/>
          <c:yMode val="edge"/>
          <c:x val="0.23542073651953643"/>
          <c:y val="3.7037140471356714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923303180795024E-2"/>
          <c:y val="0.11522450413395594"/>
          <c:w val="0.95174358646706514"/>
          <c:h val="0.769022242694753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'Datos originales y del modelo'!$AU$2</c:f>
              <c:strCache>
                <c:ptCount val="1"/>
                <c:pt idx="0">
                  <c:v>Simulación Resultados. Base 100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'Datos originales y del modelo'!$B$27:$B$38</c:f>
              <c:numCache>
                <c:formatCode>[$-C0A]mmmm\-yy;@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'Datos originales y del modelo'!$AU$27:$AU$38</c:f>
              <c:numCache>
                <c:formatCode>0.00</c:formatCode>
                <c:ptCount val="12"/>
                <c:pt idx="0">
                  <c:v>108.08730633917477</c:v>
                </c:pt>
                <c:pt idx="1">
                  <c:v>104.85564206178958</c:v>
                </c:pt>
                <c:pt idx="2">
                  <c:v>104.38542051716884</c:v>
                </c:pt>
                <c:pt idx="3">
                  <c:v>104.73101422620289</c:v>
                </c:pt>
                <c:pt idx="4">
                  <c:v>104.27153787811534</c:v>
                </c:pt>
                <c:pt idx="5">
                  <c:v>105.75369937983282</c:v>
                </c:pt>
                <c:pt idx="6">
                  <c:v>105.63974099846354</c:v>
                </c:pt>
                <c:pt idx="7">
                  <c:v>106.50217665752029</c:v>
                </c:pt>
                <c:pt idx="8">
                  <c:v>105.69957532760294</c:v>
                </c:pt>
                <c:pt idx="9">
                  <c:v>105.33354437134221</c:v>
                </c:pt>
                <c:pt idx="10">
                  <c:v>107.33476155347547</c:v>
                </c:pt>
                <c:pt idx="11">
                  <c:v>106.91580501475575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074880"/>
        <c:axId val="153389312"/>
        <c:axId val="0"/>
      </c:bar3DChart>
      <c:dateAx>
        <c:axId val="1500748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33893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3389312"/>
        <c:scaling>
          <c:orientation val="minMax"/>
          <c:min val="9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0074880"/>
        <c:crosses val="autoZero"/>
        <c:crossBetween val="between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s-ES"/>
              <a:t>Año 2014 - Simulación de Resultados - Base 100</a:t>
            </a:r>
          </a:p>
        </c:rich>
      </c:tx>
      <c:layout>
        <c:manualLayout>
          <c:xMode val="edge"/>
          <c:yMode val="edge"/>
          <c:x val="0.23542073651953643"/>
          <c:y val="3.7037140471356762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923303180795041E-2"/>
          <c:y val="0.115224504133956"/>
          <c:w val="0.95174358646706514"/>
          <c:h val="0.769022242694754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'Datos originales y del modelo'!$AU$2</c:f>
              <c:strCache>
                <c:ptCount val="1"/>
                <c:pt idx="0">
                  <c:v>Simulación Resultados. Base 100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'Datos originales y del modelo'!$B$51:$B$62</c:f>
              <c:numCache>
                <c:formatCode>[$-C0A]mmmm\-yy;@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'Datos originales y del modelo'!$AU$51:$AU$62</c:f>
              <c:numCache>
                <c:formatCode>0.00</c:formatCode>
                <c:ptCount val="12"/>
                <c:pt idx="2">
                  <c:v>100</c:v>
                </c:pt>
                <c:pt idx="3">
                  <c:v>99.899727140877303</c:v>
                </c:pt>
                <c:pt idx="4">
                  <c:v>99.437779492515418</c:v>
                </c:pt>
                <c:pt idx="5">
                  <c:v>99.204219022519993</c:v>
                </c:pt>
                <c:pt idx="6">
                  <c:v>99.234555378982733</c:v>
                </c:pt>
                <c:pt idx="7">
                  <c:v>98.274268805066527</c:v>
                </c:pt>
                <c:pt idx="8">
                  <c:v>98.199692609423451</c:v>
                </c:pt>
                <c:pt idx="9">
                  <c:v>98.390253275480291</c:v>
                </c:pt>
                <c:pt idx="10">
                  <c:v>98.32265383751168</c:v>
                </c:pt>
                <c:pt idx="11">
                  <c:v>98.712065151970577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074368"/>
        <c:axId val="153391040"/>
        <c:axId val="0"/>
      </c:bar3DChart>
      <c:dateAx>
        <c:axId val="1500743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33910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3391040"/>
        <c:scaling>
          <c:orientation val="minMax"/>
          <c:min val="9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0074368"/>
        <c:crosses val="autoZero"/>
        <c:crossBetween val="between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chart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4.xml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5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">
    <tabColor theme="2" tint="-0.249977111117893"/>
  </sheetPr>
  <sheetViews>
    <sheetView zoomScale="61" workbookViewId="0" zoomToFit="1"/>
  </sheetViews>
  <sheetProtection password="D723" content="1" objects="1"/>
  <pageMargins left="0.7" right="0.7" top="0.75" bottom="0.75" header="0.3" footer="0.3"/>
  <drawing r:id="rId1"/>
  <legacy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áfico10">
    <tabColor theme="2" tint="-0.249977111117893"/>
  </sheetPr>
  <sheetViews>
    <sheetView zoomScale="87" workbookViewId="0" zoomToFit="1"/>
  </sheetViews>
  <pageMargins left="0.7" right="0.7" top="0.75" bottom="0.75" header="0.3" footer="0.3"/>
  <pageSetup paperSize="9" orientation="landscape" r:id="rId1"/>
  <drawing r:id="rId2"/>
  <legacyDrawing r:id="rId3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áfico2">
    <tabColor theme="2" tint="-0.249977111117893"/>
  </sheetPr>
  <sheetViews>
    <sheetView zoomScale="119" workbookViewId="0" zoomToFit="1"/>
  </sheetViews>
  <sheetProtection password="D723" content="1" objects="1"/>
  <pageMargins left="0.7" right="0.7" top="0.75" bottom="0.75" header="0.3" footer="0.3"/>
  <drawing r:id="rId1"/>
  <legacy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áfico3">
    <tabColor theme="2" tint="-0.249977111117893"/>
  </sheetPr>
  <sheetViews>
    <sheetView zoomScale="119" workbookViewId="0" zoomToFit="1"/>
  </sheetViews>
  <sheetProtection password="D723" content="1" objects="1"/>
  <pageMargins left="0.7" right="0.7" top="0.75" bottom="0.75" header="0.3" footer="0.3"/>
  <drawing r:id="rId1"/>
  <legacy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áfico4">
    <tabColor theme="2" tint="-0.249977111117893"/>
  </sheetPr>
  <sheetViews>
    <sheetView zoomScale="121" workbookViewId="0" zoomToFit="1"/>
  </sheetViews>
  <sheetProtection password="D723" content="1" objects="1"/>
  <pageMargins left="0.7" right="0.7" top="0.75" bottom="0.75" header="0.3" footer="0.3"/>
  <drawing r:id="rId1"/>
  <legacy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áfico5">
    <tabColor theme="2" tint="-0.249977111117893"/>
  </sheetPr>
  <sheetViews>
    <sheetView zoomScale="121" workbookViewId="0" zoomToFit="1"/>
  </sheetViews>
  <sheetProtection password="D723" content="1" objects="1"/>
  <pageMargins left="0.7" right="0.7" top="0.75" bottom="0.75" header="0.3" footer="0.3"/>
  <drawing r:id="rId1"/>
  <legacy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áfico6">
    <tabColor theme="2" tint="-0.249977111117893"/>
  </sheetPr>
  <sheetViews>
    <sheetView zoomScale="87" workbookViewId="0" zoomToFit="1"/>
  </sheetViews>
  <sheetProtection password="D723" content="1" objects="1"/>
  <pageMargins left="0.7" right="0.7" top="0.75" bottom="0.75" header="0.3" footer="0.3"/>
  <drawing r:id="rId1"/>
  <legacy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áfico7">
    <tabColor theme="2" tint="-0.249977111117893"/>
  </sheetPr>
  <sheetViews>
    <sheetView zoomScale="121" workbookViewId="0" zoomToFit="1"/>
  </sheetViews>
  <sheetProtection password="D723" content="1" objects="1"/>
  <pageMargins left="0.7" right="0.7" top="0.75" bottom="0.75" header="0.3" footer="0.3"/>
  <drawing r:id="rId1"/>
  <legacy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áfico8">
    <tabColor theme="2" tint="-0.249977111117893"/>
  </sheetPr>
  <sheetViews>
    <sheetView zoomScale="91" workbookViewId="0" zoomToFit="1"/>
  </sheetViews>
  <sheetProtection password="D723" content="1" objects="1"/>
  <pageMargins left="0.7" right="0.7" top="0.75" bottom="0.75" header="0.3" footer="0.3"/>
  <drawing r:id="rId1"/>
  <legacy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áfico9">
    <tabColor theme="2" tint="-0.249977111117893"/>
  </sheetPr>
  <sheetViews>
    <sheetView zoomScale="91" workbookViewId="0" zoomToFit="1"/>
  </sheetViews>
  <sheetProtection password="D723" content="1" objects="1"/>
  <pageMargins left="0.7" right="0.7" top="0.75" bottom="0.75" header="0.3" footer="0.3"/>
  <drawing r:id="rId1"/>
  <legacy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Spin" dx="16" fmlaLink="$E$26" max="99" page="10" val="0"/>
</file>

<file path=xl/ctrlProps/ctrlProp11.xml><?xml version="1.0" encoding="utf-8"?>
<formControlPr xmlns="http://schemas.microsoft.com/office/spreadsheetml/2009/9/main" objectType="Spin" dx="16" fmlaLink="$E$28" max="99" page="10" val="0"/>
</file>

<file path=xl/ctrlProps/ctrlProp12.xml><?xml version="1.0" encoding="utf-8"?>
<formControlPr xmlns="http://schemas.microsoft.com/office/spreadsheetml/2009/9/main" objectType="Spin" dx="16" fmlaLink="$E$30" max="99" page="10" val="10"/>
</file>

<file path=xl/ctrlProps/ctrlProp13.xml><?xml version="1.0" encoding="utf-8"?>
<formControlPr xmlns="http://schemas.microsoft.com/office/spreadsheetml/2009/9/main" objectType="Spin" dx="16" fmlaLink="$E$32" max="99" page="10" val="15"/>
</file>

<file path=xl/ctrlProps/ctrlProp14.xml><?xml version="1.0" encoding="utf-8"?>
<formControlPr xmlns="http://schemas.microsoft.com/office/spreadsheetml/2009/9/main" objectType="Spin" dx="16" fmlaLink="$E$34" max="99" page="10" val="20"/>
</file>

<file path=xl/ctrlProps/ctrlProp15.xml><?xml version="1.0" encoding="utf-8"?>
<formControlPr xmlns="http://schemas.microsoft.com/office/spreadsheetml/2009/9/main" objectType="Spin" dx="16" fmlaLink="$E$36" max="99" page="10" val="0"/>
</file>

<file path=xl/ctrlProps/ctrlProp16.xml><?xml version="1.0" encoding="utf-8"?>
<formControlPr xmlns="http://schemas.microsoft.com/office/spreadsheetml/2009/9/main" objectType="Spin" dx="16" fmlaLink="$E$38" max="99" page="10" val="0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Spin" dx="16" fmlaLink="$D$12" max="99" page="10" val="2"/>
</file>

<file path=xl/ctrlProps/ctrlProp38.xml><?xml version="1.0" encoding="utf-8"?>
<formControlPr xmlns="http://schemas.microsoft.com/office/spreadsheetml/2009/9/main" objectType="Spin" dx="16" max="30000" page="10" val="6"/>
</file>

<file path=xl/ctrlProps/ctrlProp39.xml><?xml version="1.0" encoding="utf-8"?>
<formControlPr xmlns="http://schemas.microsoft.com/office/spreadsheetml/2009/9/main" objectType="Spin" dx="16" max="30000" page="10" val="0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Spin" dx="16" max="30000" page="10" val="0"/>
</file>

<file path=xl/ctrlProps/ctrlProp41.xml><?xml version="1.0" encoding="utf-8"?>
<formControlPr xmlns="http://schemas.microsoft.com/office/spreadsheetml/2009/9/main" objectType="Spin" dx="16" max="30000" page="10" val="0"/>
</file>

<file path=xl/ctrlProps/ctrlProp42.xml><?xml version="1.0" encoding="utf-8"?>
<formControlPr xmlns="http://schemas.microsoft.com/office/spreadsheetml/2009/9/main" objectType="Spin" dx="16" max="30000" page="10" val="0"/>
</file>

<file path=xl/ctrlProps/ctrlProp43.xml><?xml version="1.0" encoding="utf-8"?>
<formControlPr xmlns="http://schemas.microsoft.com/office/spreadsheetml/2009/9/main" objectType="Spin" dx="16" max="30000" page="10" val="0"/>
</file>

<file path=xl/ctrlProps/ctrlProp44.xml><?xml version="1.0" encoding="utf-8"?>
<formControlPr xmlns="http://schemas.microsoft.com/office/spreadsheetml/2009/9/main" objectType="Spin" dx="16" max="30000" page="10" val="0"/>
</file>

<file path=xl/ctrlProps/ctrlProp45.xml><?xml version="1.0" encoding="utf-8"?>
<formControlPr xmlns="http://schemas.microsoft.com/office/spreadsheetml/2009/9/main" objectType="Spin" dx="16" max="30000" page="10" val="0"/>
</file>

<file path=xl/ctrlProps/ctrlProp46.xml><?xml version="1.0" encoding="utf-8"?>
<formControlPr xmlns="http://schemas.microsoft.com/office/spreadsheetml/2009/9/main" objectType="Drop" dropStyle="combo" dx="16" fmlaLink="$H$33" fmlaRange="$H$34:$J$45" val="0"/>
</file>

<file path=xl/ctrlProps/ctrlProp47.xml><?xml version="1.0" encoding="utf-8"?>
<formControlPr xmlns="http://schemas.microsoft.com/office/spreadsheetml/2009/9/main" objectType="Spin" dx="16" fmlaLink="$D$14" max="99" page="10" val="20"/>
</file>

<file path=xl/ctrlProps/ctrlProp48.xml><?xml version="1.0" encoding="utf-8"?>
<formControlPr xmlns="http://schemas.microsoft.com/office/spreadsheetml/2009/9/main" objectType="Spin" dx="16" fmlaLink="$D$16" max="99" page="10" val="25"/>
</file>

<file path=xl/ctrlProps/ctrlProp49.xml><?xml version="1.0" encoding="utf-8"?>
<formControlPr xmlns="http://schemas.microsoft.com/office/spreadsheetml/2009/9/main" objectType="Spin" dx="16" fmlaLink="$D$18" max="99" page="10" val="0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Spin" dx="16" fmlaLink="$D$20" max="99" page="10" val="10"/>
</file>

<file path=xl/ctrlProps/ctrlProp51.xml><?xml version="1.0" encoding="utf-8"?>
<formControlPr xmlns="http://schemas.microsoft.com/office/spreadsheetml/2009/9/main" objectType="Spin" dx="16" fmlaLink="$D$22" max="99" page="10" val="15"/>
</file>

<file path=xl/ctrlProps/ctrlProp52.xml><?xml version="1.0" encoding="utf-8"?>
<formControlPr xmlns="http://schemas.microsoft.com/office/spreadsheetml/2009/9/main" objectType="Spin" dx="16" fmlaLink="$D$24" max="99" page="10" val="20"/>
</file>

<file path=xl/ctrlProps/ctrlProp53.xml><?xml version="1.0" encoding="utf-8"?>
<formControlPr xmlns="http://schemas.microsoft.com/office/spreadsheetml/2009/9/main" objectType="Spin" dx="16" fmlaLink="$D$26" max="99" page="10" val="5"/>
</file>

<file path=xl/ctrlProps/ctrlProp54.xml><?xml version="1.0" encoding="utf-8"?>
<formControlPr xmlns="http://schemas.microsoft.com/office/spreadsheetml/2009/9/main" objectType="Spin" dx="16" fmlaLink="$D$28" max="99" page="10" val="4"/>
</file>

<file path=xl/ctrlProps/ctrlProp55.xml><?xml version="1.0" encoding="utf-8"?>
<formControlPr xmlns="http://schemas.microsoft.com/office/spreadsheetml/2009/9/main" objectType="Spin" dx="16" fmlaLink="$H$12" max="198" page="10" val="103"/>
</file>

<file path=xl/ctrlProps/ctrlProp56.xml><?xml version="1.0" encoding="utf-8"?>
<formControlPr xmlns="http://schemas.microsoft.com/office/spreadsheetml/2009/9/main" objectType="Spin" dx="16" max="30000" page="10" val="0"/>
</file>

<file path=xl/ctrlProps/ctrlProp57.xml><?xml version="1.0" encoding="utf-8"?>
<formControlPr xmlns="http://schemas.microsoft.com/office/spreadsheetml/2009/9/main" objectType="Spin" dx="16" max="30000" page="10" val="0"/>
</file>

<file path=xl/ctrlProps/ctrlProp58.xml><?xml version="1.0" encoding="utf-8"?>
<formControlPr xmlns="http://schemas.microsoft.com/office/spreadsheetml/2009/9/main" objectType="Spin" dx="16" max="30000" page="10" val="0"/>
</file>

<file path=xl/ctrlProps/ctrlProp59.xml><?xml version="1.0" encoding="utf-8"?>
<formControlPr xmlns="http://schemas.microsoft.com/office/spreadsheetml/2009/9/main" objectType="Spin" dx="16" max="30000" page="10" val="0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Spin" dx="16" max="30000" page="10" val="0"/>
</file>

<file path=xl/ctrlProps/ctrlProp61.xml><?xml version="1.0" encoding="utf-8"?>
<formControlPr xmlns="http://schemas.microsoft.com/office/spreadsheetml/2009/9/main" objectType="Spin" dx="16" max="30000" page="10" val="0"/>
</file>

<file path=xl/ctrlProps/ctrlProp62.xml><?xml version="1.0" encoding="utf-8"?>
<formControlPr xmlns="http://schemas.microsoft.com/office/spreadsheetml/2009/9/main" objectType="Spin" dx="16" max="30000" page="10" val="0"/>
</file>

<file path=xl/ctrlProps/ctrlProp63.xml><?xml version="1.0" encoding="utf-8"?>
<formControlPr xmlns="http://schemas.microsoft.com/office/spreadsheetml/2009/9/main" objectType="Spin" dx="16" max="30000" page="10" val="0"/>
</file>

<file path=xl/ctrlProps/ctrlProp64.xml><?xml version="1.0" encoding="utf-8"?>
<formControlPr xmlns="http://schemas.microsoft.com/office/spreadsheetml/2009/9/main" objectType="Spin" dx="16" fmlaLink="$H$14" max="198" page="10" val="97"/>
</file>

<file path=xl/ctrlProps/ctrlProp65.xml><?xml version="1.0" encoding="utf-8"?>
<formControlPr xmlns="http://schemas.microsoft.com/office/spreadsheetml/2009/9/main" objectType="Spin" dx="16" fmlaLink="$H$16" max="198" page="10" val="97"/>
</file>

<file path=xl/ctrlProps/ctrlProp66.xml><?xml version="1.0" encoding="utf-8"?>
<formControlPr xmlns="http://schemas.microsoft.com/office/spreadsheetml/2009/9/main" objectType="Spin" dx="16" fmlaLink="$H$18" max="198" page="10" val="109"/>
</file>

<file path=xl/ctrlProps/ctrlProp67.xml><?xml version="1.0" encoding="utf-8"?>
<formControlPr xmlns="http://schemas.microsoft.com/office/spreadsheetml/2009/9/main" objectType="Spin" dx="16" fmlaLink="$H$20" max="198" page="10" val="103"/>
</file>

<file path=xl/ctrlProps/ctrlProp68.xml><?xml version="1.0" encoding="utf-8"?>
<formControlPr xmlns="http://schemas.microsoft.com/office/spreadsheetml/2009/9/main" objectType="Spin" dx="16" fmlaLink="$H$22" max="198" page="10" val="93"/>
</file>

<file path=xl/ctrlProps/ctrlProp69.xml><?xml version="1.0" encoding="utf-8"?>
<formControlPr xmlns="http://schemas.microsoft.com/office/spreadsheetml/2009/9/main" objectType="Spin" dx="16" fmlaLink="$H$24" max="198" page="10" val="11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Spin" dx="16" fmlaLink="$H$26" max="198" page="10" val="101"/>
</file>

<file path=xl/ctrlProps/ctrlProp71.xml><?xml version="1.0" encoding="utf-8"?>
<formControlPr xmlns="http://schemas.microsoft.com/office/spreadsheetml/2009/9/main" objectType="Spin" dx="16" fmlaLink="$H$28" max="198" page="10" val="100"/>
</file>

<file path=xl/ctrlProps/ctrlProp72.xml><?xml version="1.0" encoding="utf-8"?>
<formControlPr xmlns="http://schemas.microsoft.com/office/spreadsheetml/2009/9/main" objectType="Drop" dropStyle="combo" dx="16" fmlaLink="$H47" fmlaRange="$H$34:$J$45" noThreeD="1" sel="3" val="0"/>
</file>

<file path=xl/ctrlProps/ctrlProp73.xml><?xml version="1.0" encoding="utf-8"?>
<formControlPr xmlns="http://schemas.microsoft.com/office/spreadsheetml/2009/9/main" objectType="Drop" dropStyle="combo" dx="16" fmlaLink="$H$48" fmlaRange="$K$34:$K$43" noThreeD="1" sel="3" val="0"/>
</file>

<file path=xl/ctrlProps/ctrlProp8.xml><?xml version="1.0" encoding="utf-8"?>
<formControlPr xmlns="http://schemas.microsoft.com/office/spreadsheetml/2009/9/main" objectType="Spin" dx="16" fmlaLink="$E$22" max="99" page="10" val="35"/>
</file>

<file path=xl/ctrlProps/ctrlProp9.xml><?xml version="1.0" encoding="utf-8"?>
<formControlPr xmlns="http://schemas.microsoft.com/office/spreadsheetml/2009/9/main" objectType="Spin" dx="16" fmlaLink="$E$24" max="99" page="10" val="20"/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38100</xdr:rowOff>
    </xdr:from>
    <xdr:to>
      <xdr:col>8</xdr:col>
      <xdr:colOff>171450</xdr:colOff>
      <xdr:row>0</xdr:row>
      <xdr:rowOff>438150</xdr:rowOff>
    </xdr:to>
    <xdr:sp macro="" textlink="">
      <xdr:nvSpPr>
        <xdr:cNvPr id="6" name="5 CuadroTexto"/>
        <xdr:cNvSpPr txBox="1"/>
      </xdr:nvSpPr>
      <xdr:spPr>
        <a:xfrm>
          <a:off x="3867150" y="38100"/>
          <a:ext cx="39719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2600">
              <a:solidFill>
                <a:schemeClr val="accent1">
                  <a:lumMod val="75000"/>
                </a:schemeClr>
              </a:solidFill>
              <a:latin typeface="Arial Rounded MT Bold" pitchFamily="34" charset="0"/>
            </a:rPr>
            <a:t>Modelo de indexación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76200</xdr:rowOff>
        </xdr:from>
        <xdr:to>
          <xdr:col>8</xdr:col>
          <xdr:colOff>9525</xdr:colOff>
          <xdr:row>14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</xdr:row>
          <xdr:rowOff>28575</xdr:rowOff>
        </xdr:from>
        <xdr:to>
          <xdr:col>10</xdr:col>
          <xdr:colOff>1209675</xdr:colOff>
          <xdr:row>3</xdr:row>
          <xdr:rowOff>247650</xdr:rowOff>
        </xdr:to>
        <xdr:sp macro="" textlink="">
          <xdr:nvSpPr>
            <xdr:cNvPr id="2066" name="Button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" sz="1000" b="0" i="0" u="none" strike="noStrike" baseline="0">
                  <a:solidFill>
                    <a:srgbClr val="000000"/>
                  </a:solidFill>
                  <a:latin typeface="Aharoni"/>
                  <a:cs typeface="Aharoni"/>
                </a:rPr>
                <a:t>COEFICIENTES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</xdr:row>
          <xdr:rowOff>28575</xdr:rowOff>
        </xdr:from>
        <xdr:to>
          <xdr:col>10</xdr:col>
          <xdr:colOff>1209675</xdr:colOff>
          <xdr:row>4</xdr:row>
          <xdr:rowOff>247650</xdr:rowOff>
        </xdr:to>
        <xdr:sp macro="" textlink="">
          <xdr:nvSpPr>
            <xdr:cNvPr id="2067" name="Button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" sz="1000" b="0" i="0" u="none" strike="noStrike" baseline="0">
                  <a:solidFill>
                    <a:srgbClr val="000000"/>
                  </a:solidFill>
                  <a:latin typeface="Aharoni"/>
                  <a:cs typeface="Aharoni"/>
                </a:rPr>
                <a:t>DATOS ORIGINALES Y DEL MODELO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</xdr:row>
          <xdr:rowOff>38100</xdr:rowOff>
        </xdr:from>
        <xdr:to>
          <xdr:col>10</xdr:col>
          <xdr:colOff>1200150</xdr:colOff>
          <xdr:row>5</xdr:row>
          <xdr:rowOff>257175</xdr:rowOff>
        </xdr:to>
        <xdr:sp macro="" textlink="">
          <xdr:nvSpPr>
            <xdr:cNvPr id="2068" name="Button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" sz="1000" b="0" i="0" u="none" strike="noStrike" baseline="0">
                  <a:solidFill>
                    <a:srgbClr val="000000"/>
                  </a:solidFill>
                  <a:latin typeface="Aharoni"/>
                  <a:cs typeface="Aharoni"/>
                </a:rPr>
                <a:t>DATOS Y CALCULO DE LOS COSTES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6</xdr:row>
          <xdr:rowOff>47625</xdr:rowOff>
        </xdr:from>
        <xdr:to>
          <xdr:col>10</xdr:col>
          <xdr:colOff>1200150</xdr:colOff>
          <xdr:row>6</xdr:row>
          <xdr:rowOff>266700</xdr:rowOff>
        </xdr:to>
        <xdr:sp macro="" textlink="">
          <xdr:nvSpPr>
            <xdr:cNvPr id="2069" name="Button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" sz="1000" b="0" i="0" u="none" strike="noStrike" baseline="0">
                  <a:solidFill>
                    <a:srgbClr val="000000"/>
                  </a:solidFill>
                  <a:latin typeface="Aharoni"/>
                  <a:cs typeface="Aharoni"/>
                </a:rPr>
                <a:t>RESULTADOS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7</xdr:row>
          <xdr:rowOff>38100</xdr:rowOff>
        </xdr:from>
        <xdr:to>
          <xdr:col>10</xdr:col>
          <xdr:colOff>1200150</xdr:colOff>
          <xdr:row>7</xdr:row>
          <xdr:rowOff>257175</xdr:rowOff>
        </xdr:to>
        <xdr:sp macro="" textlink="">
          <xdr:nvSpPr>
            <xdr:cNvPr id="2070" name="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" sz="1000" b="0" i="0" u="none" strike="noStrike" baseline="0">
                  <a:solidFill>
                    <a:srgbClr val="000000"/>
                  </a:solidFill>
                  <a:latin typeface="Aharoni"/>
                  <a:cs typeface="Aharoni"/>
                </a:rPr>
                <a:t>MODELOS DE REFERENCIA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</xdr:row>
          <xdr:rowOff>47625</xdr:rowOff>
        </xdr:from>
        <xdr:to>
          <xdr:col>10</xdr:col>
          <xdr:colOff>1200150</xdr:colOff>
          <xdr:row>8</xdr:row>
          <xdr:rowOff>266700</xdr:rowOff>
        </xdr:to>
        <xdr:sp macro="" textlink="">
          <xdr:nvSpPr>
            <xdr:cNvPr id="2071" name="Button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" sz="1000" b="0" i="0" u="none" strike="noStrike" baseline="0">
                  <a:solidFill>
                    <a:srgbClr val="000000"/>
                  </a:solidFill>
                  <a:latin typeface="Aharoni"/>
                  <a:cs typeface="Aharoni"/>
                </a:rPr>
                <a:t>SIMULACIONES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41</xdr:row>
          <xdr:rowOff>171450</xdr:rowOff>
        </xdr:from>
        <xdr:to>
          <xdr:col>2</xdr:col>
          <xdr:colOff>1000125</xdr:colOff>
          <xdr:row>44</xdr:row>
          <xdr:rowOff>0</xdr:rowOff>
        </xdr:to>
        <xdr:sp macro="" textlink="">
          <xdr:nvSpPr>
            <xdr:cNvPr id="2072" name="Button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ES" sz="1200" b="0" i="0" u="none" strike="noStrike" baseline="0">
                  <a:solidFill>
                    <a:srgbClr val="000000"/>
                  </a:solidFill>
                  <a:latin typeface="Aharoni"/>
                  <a:cs typeface="Aharoni"/>
                </a:rPr>
                <a:t>SUBIR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914400</xdr:colOff>
          <xdr:row>21</xdr:row>
          <xdr:rowOff>0</xdr:rowOff>
        </xdr:from>
        <xdr:to>
          <xdr:col>3</xdr:col>
          <xdr:colOff>1038225</xdr:colOff>
          <xdr:row>21</xdr:row>
          <xdr:rowOff>190500</xdr:rowOff>
        </xdr:to>
        <xdr:sp macro="" textlink="">
          <xdr:nvSpPr>
            <xdr:cNvPr id="2073" name="Spinner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914400</xdr:colOff>
          <xdr:row>23</xdr:row>
          <xdr:rowOff>0</xdr:rowOff>
        </xdr:from>
        <xdr:to>
          <xdr:col>3</xdr:col>
          <xdr:colOff>1038225</xdr:colOff>
          <xdr:row>23</xdr:row>
          <xdr:rowOff>190500</xdr:rowOff>
        </xdr:to>
        <xdr:sp macro="" textlink="">
          <xdr:nvSpPr>
            <xdr:cNvPr id="2074" name="Spinner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914400</xdr:colOff>
          <xdr:row>25</xdr:row>
          <xdr:rowOff>0</xdr:rowOff>
        </xdr:from>
        <xdr:to>
          <xdr:col>3</xdr:col>
          <xdr:colOff>1038225</xdr:colOff>
          <xdr:row>25</xdr:row>
          <xdr:rowOff>190500</xdr:rowOff>
        </xdr:to>
        <xdr:sp macro="" textlink="">
          <xdr:nvSpPr>
            <xdr:cNvPr id="2075" name="Spinner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914400</xdr:colOff>
          <xdr:row>27</xdr:row>
          <xdr:rowOff>0</xdr:rowOff>
        </xdr:from>
        <xdr:to>
          <xdr:col>3</xdr:col>
          <xdr:colOff>1038225</xdr:colOff>
          <xdr:row>27</xdr:row>
          <xdr:rowOff>190500</xdr:rowOff>
        </xdr:to>
        <xdr:sp macro="" textlink="">
          <xdr:nvSpPr>
            <xdr:cNvPr id="2076" name="Spinner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914400</xdr:colOff>
          <xdr:row>29</xdr:row>
          <xdr:rowOff>0</xdr:rowOff>
        </xdr:from>
        <xdr:to>
          <xdr:col>3</xdr:col>
          <xdr:colOff>1038225</xdr:colOff>
          <xdr:row>29</xdr:row>
          <xdr:rowOff>190500</xdr:rowOff>
        </xdr:to>
        <xdr:sp macro="" textlink="">
          <xdr:nvSpPr>
            <xdr:cNvPr id="2077" name="Spinner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914400</xdr:colOff>
          <xdr:row>31</xdr:row>
          <xdr:rowOff>0</xdr:rowOff>
        </xdr:from>
        <xdr:to>
          <xdr:col>3</xdr:col>
          <xdr:colOff>1038225</xdr:colOff>
          <xdr:row>31</xdr:row>
          <xdr:rowOff>190500</xdr:rowOff>
        </xdr:to>
        <xdr:sp macro="" textlink="">
          <xdr:nvSpPr>
            <xdr:cNvPr id="2078" name="Spinner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914400</xdr:colOff>
          <xdr:row>33</xdr:row>
          <xdr:rowOff>0</xdr:rowOff>
        </xdr:from>
        <xdr:to>
          <xdr:col>3</xdr:col>
          <xdr:colOff>1038225</xdr:colOff>
          <xdr:row>33</xdr:row>
          <xdr:rowOff>190500</xdr:rowOff>
        </xdr:to>
        <xdr:sp macro="" textlink="">
          <xdr:nvSpPr>
            <xdr:cNvPr id="2079" name="Spinner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914400</xdr:colOff>
          <xdr:row>35</xdr:row>
          <xdr:rowOff>0</xdr:rowOff>
        </xdr:from>
        <xdr:to>
          <xdr:col>3</xdr:col>
          <xdr:colOff>1038225</xdr:colOff>
          <xdr:row>35</xdr:row>
          <xdr:rowOff>190500</xdr:rowOff>
        </xdr:to>
        <xdr:sp macro="" textlink="">
          <xdr:nvSpPr>
            <xdr:cNvPr id="2080" name="Spinner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914400</xdr:colOff>
          <xdr:row>37</xdr:row>
          <xdr:rowOff>0</xdr:rowOff>
        </xdr:from>
        <xdr:to>
          <xdr:col>3</xdr:col>
          <xdr:colOff>1038225</xdr:colOff>
          <xdr:row>37</xdr:row>
          <xdr:rowOff>190500</xdr:rowOff>
        </xdr:to>
        <xdr:sp macro="" textlink="">
          <xdr:nvSpPr>
            <xdr:cNvPr id="2081" name="Spinner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9525</xdr:rowOff>
        </xdr:from>
        <xdr:to>
          <xdr:col>2</xdr:col>
          <xdr:colOff>790575</xdr:colOff>
          <xdr:row>0</xdr:row>
          <xdr:rowOff>523875</xdr:rowOff>
        </xdr:to>
        <xdr:sp macro="" textlink="">
          <xdr:nvSpPr>
            <xdr:cNvPr id="2082" name="Object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-10467" y="31401"/>
    <xdr:ext cx="10006243" cy="607087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619124</xdr:colOff>
      <xdr:row>0</xdr:row>
      <xdr:rowOff>57150</xdr:rowOff>
    </xdr:from>
    <xdr:to>
      <xdr:col>9</xdr:col>
      <xdr:colOff>714374</xdr:colOff>
      <xdr:row>0</xdr:row>
      <xdr:rowOff>457200</xdr:rowOff>
    </xdr:to>
    <xdr:sp macro="" textlink="">
      <xdr:nvSpPr>
        <xdr:cNvPr id="3" name="2 CuadroTexto"/>
        <xdr:cNvSpPr txBox="1"/>
      </xdr:nvSpPr>
      <xdr:spPr>
        <a:xfrm>
          <a:off x="4124324" y="57150"/>
          <a:ext cx="50006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2600">
              <a:solidFill>
                <a:schemeClr val="accent1">
                  <a:lumMod val="75000"/>
                </a:schemeClr>
              </a:solidFill>
              <a:latin typeface="Arial Rounded MT Bold" pitchFamily="34" charset="0"/>
            </a:rPr>
            <a:t>Datos originales</a:t>
          </a:r>
          <a:r>
            <a:rPr lang="es-ES" sz="2600" baseline="0">
              <a:solidFill>
                <a:schemeClr val="accent1">
                  <a:lumMod val="75000"/>
                </a:schemeClr>
              </a:solidFill>
              <a:latin typeface="Arial Rounded MT Bold" pitchFamily="34" charset="0"/>
            </a:rPr>
            <a:t> y del modelo</a:t>
          </a:r>
          <a:endParaRPr lang="es-ES" sz="2600">
            <a:solidFill>
              <a:schemeClr val="accent1">
                <a:lumMod val="75000"/>
              </a:schemeClr>
            </a:solidFill>
            <a:latin typeface="Arial Rounded MT Bold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1</xdr:row>
          <xdr:rowOff>66675</xdr:rowOff>
        </xdr:from>
        <xdr:to>
          <xdr:col>1</xdr:col>
          <xdr:colOff>771525</xdr:colOff>
          <xdr:row>1</xdr:row>
          <xdr:rowOff>304800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ES" sz="1200" b="0" i="0" u="none" strike="noStrike" baseline="0">
                  <a:solidFill>
                    <a:srgbClr val="000000"/>
                  </a:solidFill>
                  <a:latin typeface="Aharoni"/>
                  <a:cs typeface="Aharoni"/>
                </a:rPr>
                <a:t>INICIO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135</xdr:row>
          <xdr:rowOff>114300</xdr:rowOff>
        </xdr:from>
        <xdr:to>
          <xdr:col>1</xdr:col>
          <xdr:colOff>628650</xdr:colOff>
          <xdr:row>137</xdr:row>
          <xdr:rowOff>9525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ES" sz="1200" b="0" i="0" u="none" strike="noStrike" baseline="0">
                  <a:solidFill>
                    <a:srgbClr val="000000"/>
                  </a:solidFill>
                  <a:latin typeface="Aharoni"/>
                  <a:cs typeface="Aharoni"/>
                </a:rPr>
                <a:t>SUBIR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19050</xdr:rowOff>
        </xdr:from>
        <xdr:to>
          <xdr:col>1</xdr:col>
          <xdr:colOff>1104900</xdr:colOff>
          <xdr:row>0</xdr:row>
          <xdr:rowOff>533400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0</xdr:row>
      <xdr:rowOff>38100</xdr:rowOff>
    </xdr:from>
    <xdr:to>
      <xdr:col>10</xdr:col>
      <xdr:colOff>600075</xdr:colOff>
      <xdr:row>0</xdr:row>
      <xdr:rowOff>438150</xdr:rowOff>
    </xdr:to>
    <xdr:sp macro="" textlink="">
      <xdr:nvSpPr>
        <xdr:cNvPr id="4" name="3 CuadroTexto"/>
        <xdr:cNvSpPr txBox="1"/>
      </xdr:nvSpPr>
      <xdr:spPr>
        <a:xfrm>
          <a:off x="3933825" y="38100"/>
          <a:ext cx="50006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2600">
              <a:solidFill>
                <a:schemeClr val="accent1">
                  <a:lumMod val="75000"/>
                </a:schemeClr>
              </a:solidFill>
              <a:latin typeface="Arial Rounded MT Bold" pitchFamily="34" charset="0"/>
            </a:rPr>
            <a:t>Datos y cálculo de los costes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137</xdr:row>
          <xdr:rowOff>9525</xdr:rowOff>
        </xdr:from>
        <xdr:to>
          <xdr:col>1</xdr:col>
          <xdr:colOff>571500</xdr:colOff>
          <xdr:row>138</xdr:row>
          <xdr:rowOff>66675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ES" sz="1200" b="0" i="0" u="none" strike="noStrike" baseline="0">
                  <a:solidFill>
                    <a:srgbClr val="000000"/>
                  </a:solidFill>
                  <a:latin typeface="Aharoni"/>
                  <a:cs typeface="Aharoni"/>
                </a:rPr>
                <a:t>SUBIR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</xdr:row>
          <xdr:rowOff>114300</xdr:rowOff>
        </xdr:from>
        <xdr:to>
          <xdr:col>1</xdr:col>
          <xdr:colOff>676275</xdr:colOff>
          <xdr:row>2</xdr:row>
          <xdr:rowOff>190500</xdr:rowOff>
        </xdr:to>
        <xdr:sp macro="" textlink="">
          <xdr:nvSpPr>
            <xdr:cNvPr id="11266" name="Button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ES" sz="1200" b="0" i="0" u="none" strike="noStrike" baseline="0">
                  <a:solidFill>
                    <a:srgbClr val="000000"/>
                  </a:solidFill>
                  <a:latin typeface="Aharoni"/>
                  <a:cs typeface="Aharoni"/>
                </a:rPr>
                <a:t>INICIO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127</xdr:row>
          <xdr:rowOff>19050</xdr:rowOff>
        </xdr:from>
        <xdr:to>
          <xdr:col>38</xdr:col>
          <xdr:colOff>0</xdr:colOff>
          <xdr:row>129</xdr:row>
          <xdr:rowOff>171450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28575</xdr:rowOff>
        </xdr:from>
        <xdr:to>
          <xdr:col>2</xdr:col>
          <xdr:colOff>0</xdr:colOff>
          <xdr:row>0</xdr:row>
          <xdr:rowOff>542925</xdr:rowOff>
        </xdr:to>
        <xdr:sp macro="" textlink="">
          <xdr:nvSpPr>
            <xdr:cNvPr id="11268" name="Object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0</xdr:row>
      <xdr:rowOff>57150</xdr:rowOff>
    </xdr:from>
    <xdr:to>
      <xdr:col>7</xdr:col>
      <xdr:colOff>95250</xdr:colOff>
      <xdr:row>0</xdr:row>
      <xdr:rowOff>457200</xdr:rowOff>
    </xdr:to>
    <xdr:sp macro="" textlink="">
      <xdr:nvSpPr>
        <xdr:cNvPr id="3" name="2 CuadroTexto"/>
        <xdr:cNvSpPr txBox="1"/>
      </xdr:nvSpPr>
      <xdr:spPr>
        <a:xfrm>
          <a:off x="3543301" y="57150"/>
          <a:ext cx="2314574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2600">
              <a:solidFill>
                <a:schemeClr val="accent1">
                  <a:lumMod val="75000"/>
                </a:schemeClr>
              </a:solidFill>
              <a:latin typeface="Arial Rounded MT Bold" pitchFamily="34" charset="0"/>
            </a:rPr>
            <a:t>Resultados</a:t>
          </a:r>
        </a:p>
      </xdr:txBody>
    </xdr:sp>
    <xdr:clientData/>
  </xdr:twoCellAnchor>
  <xdr:twoCellAnchor>
    <xdr:from>
      <xdr:col>1</xdr:col>
      <xdr:colOff>809628</xdr:colOff>
      <xdr:row>123</xdr:row>
      <xdr:rowOff>128080</xdr:rowOff>
    </xdr:from>
    <xdr:to>
      <xdr:col>13</xdr:col>
      <xdr:colOff>114300</xdr:colOff>
      <xdr:row>149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9526</xdr:colOff>
      <xdr:row>9</xdr:row>
      <xdr:rowOff>171450</xdr:rowOff>
    </xdr:from>
    <xdr:to>
      <xdr:col>1</xdr:col>
      <xdr:colOff>171450</xdr:colOff>
      <xdr:row>11</xdr:row>
      <xdr:rowOff>180974</xdr:rowOff>
    </xdr:to>
    <xdr:pic macro="[0]!IrGrafico2011">
      <xdr:nvPicPr>
        <xdr:cNvPr id="1032" name="Picture 8" descr="C:\Users\lopd1.COSMOMEDIA\AppData\Local\Microsoft\Windows\Temporary Internet Files\Content.IE5\17TLFVPG\MC90043983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6" y="2647950"/>
          <a:ext cx="447674" cy="4476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21</xdr:row>
      <xdr:rowOff>161925</xdr:rowOff>
    </xdr:from>
    <xdr:to>
      <xdr:col>1</xdr:col>
      <xdr:colOff>171449</xdr:colOff>
      <xdr:row>23</xdr:row>
      <xdr:rowOff>171449</xdr:rowOff>
    </xdr:to>
    <xdr:pic macro="[0]!IrGrafico2012">
      <xdr:nvPicPr>
        <xdr:cNvPr id="7" name="Picture 8" descr="C:\Users\lopd1.COSMOMEDIA\AppData\Local\Microsoft\Windows\Temporary Internet Files\Content.IE5\17TLFVPG\MC90043983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5257800"/>
          <a:ext cx="447674" cy="4476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104775</xdr:rowOff>
    </xdr:from>
    <xdr:to>
      <xdr:col>1</xdr:col>
      <xdr:colOff>161924</xdr:colOff>
      <xdr:row>35</xdr:row>
      <xdr:rowOff>152399</xdr:rowOff>
    </xdr:to>
    <xdr:pic macro="[0]!IrGrafico2013">
      <xdr:nvPicPr>
        <xdr:cNvPr id="8" name="Picture 8" descr="C:\Users\lopd1.COSMOMEDIA\AppData\Local\Microsoft\Windows\Temporary Internet Files\Content.IE5\17TLFVPG\MC90043983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677150"/>
          <a:ext cx="447674" cy="4476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45</xdr:row>
      <xdr:rowOff>152400</xdr:rowOff>
    </xdr:from>
    <xdr:to>
      <xdr:col>1</xdr:col>
      <xdr:colOff>161924</xdr:colOff>
      <xdr:row>47</xdr:row>
      <xdr:rowOff>161924</xdr:rowOff>
    </xdr:to>
    <xdr:pic macro="[0]!IrGrafico2014">
      <xdr:nvPicPr>
        <xdr:cNvPr id="9" name="Picture 8" descr="C:\Users\lopd1.COSMOMEDIA\AppData\Local\Microsoft\Windows\Temporary Internet Files\Content.IE5\17TLFVPG\MC90043983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306050"/>
          <a:ext cx="447674" cy="4476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57</xdr:row>
      <xdr:rowOff>104775</xdr:rowOff>
    </xdr:from>
    <xdr:to>
      <xdr:col>1</xdr:col>
      <xdr:colOff>161924</xdr:colOff>
      <xdr:row>59</xdr:row>
      <xdr:rowOff>171449</xdr:rowOff>
    </xdr:to>
    <xdr:pic macro="[0]!IrGrafico2015">
      <xdr:nvPicPr>
        <xdr:cNvPr id="10" name="Picture 8" descr="C:\Users\lopd1.COSMOMEDIA\AppData\Local\Microsoft\Windows\Temporary Internet Files\Content.IE5\17TLFVPG\MC90043983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658725"/>
          <a:ext cx="447674" cy="4476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69</xdr:row>
      <xdr:rowOff>161925</xdr:rowOff>
    </xdr:from>
    <xdr:to>
      <xdr:col>1</xdr:col>
      <xdr:colOff>180974</xdr:colOff>
      <xdr:row>71</xdr:row>
      <xdr:rowOff>190499</xdr:rowOff>
    </xdr:to>
    <xdr:pic macro="[0]!IrGrafico2016">
      <xdr:nvPicPr>
        <xdr:cNvPr id="11" name="Picture 8" descr="C:\Users\lopd1.COSMOMEDIA\AppData\Local\Microsoft\Windows\Temporary Internet Files\Content.IE5\17TLFVPG\MC90043983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5182850"/>
          <a:ext cx="447674" cy="4476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81</xdr:row>
      <xdr:rowOff>95250</xdr:rowOff>
    </xdr:from>
    <xdr:to>
      <xdr:col>1</xdr:col>
      <xdr:colOff>161924</xdr:colOff>
      <xdr:row>83</xdr:row>
      <xdr:rowOff>161924</xdr:rowOff>
    </xdr:to>
    <xdr:pic macro="[0]!IrGrafico2017">
      <xdr:nvPicPr>
        <xdr:cNvPr id="12" name="Picture 8" descr="C:\Users\lopd1.COSMOMEDIA\AppData\Local\Microsoft\Windows\Temporary Internet Files\Content.IE5\17TLFVPG\MC90043983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7478375"/>
          <a:ext cx="447674" cy="4476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93</xdr:row>
      <xdr:rowOff>133350</xdr:rowOff>
    </xdr:from>
    <xdr:to>
      <xdr:col>1</xdr:col>
      <xdr:colOff>180974</xdr:colOff>
      <xdr:row>95</xdr:row>
      <xdr:rowOff>161924</xdr:rowOff>
    </xdr:to>
    <xdr:pic macro="[0]!IrGrafico2018">
      <xdr:nvPicPr>
        <xdr:cNvPr id="13" name="Picture 8" descr="C:\Users\lopd1.COSMOMEDIA\AppData\Local\Microsoft\Windows\Temporary Internet Files\Content.IE5\17TLFVPG\MC90043983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9983450"/>
          <a:ext cx="447674" cy="4476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105</xdr:row>
      <xdr:rowOff>85725</xdr:rowOff>
    </xdr:from>
    <xdr:to>
      <xdr:col>1</xdr:col>
      <xdr:colOff>171449</xdr:colOff>
      <xdr:row>107</xdr:row>
      <xdr:rowOff>152399</xdr:rowOff>
    </xdr:to>
    <xdr:pic macro="[0]!IrGrafico2019">
      <xdr:nvPicPr>
        <xdr:cNvPr id="14" name="Picture 8" descr="C:\Users\lopd1.COSMOMEDIA\AppData\Local\Microsoft\Windows\Temporary Internet Files\Content.IE5\17TLFVPG\MC90043983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22298025"/>
          <a:ext cx="447674" cy="4476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117</xdr:row>
      <xdr:rowOff>123825</xdr:rowOff>
    </xdr:from>
    <xdr:to>
      <xdr:col>1</xdr:col>
      <xdr:colOff>161924</xdr:colOff>
      <xdr:row>119</xdr:row>
      <xdr:rowOff>152399</xdr:rowOff>
    </xdr:to>
    <xdr:pic macro="[0]!IrGrafico2020">
      <xdr:nvPicPr>
        <xdr:cNvPr id="15" name="Picture 8" descr="C:\Users\lopd1.COSMOMEDIA\AppData\Local\Microsoft\Windows\Temporary Internet Files\Content.IE5\17TLFVPG\MC90043983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4803100"/>
          <a:ext cx="447674" cy="447674"/>
        </a:xfrm>
        <a:prstGeom prst="rect">
          <a:avLst/>
        </a:prstGeom>
        <a:noFill/>
      </xdr:spPr>
    </xdr:pic>
    <xdr:clientData/>
  </xdr:twoCellAnchor>
  <xdr:twoCellAnchor>
    <xdr:from>
      <xdr:col>1</xdr:col>
      <xdr:colOff>657225</xdr:colOff>
      <xdr:row>153</xdr:row>
      <xdr:rowOff>133349</xdr:rowOff>
    </xdr:from>
    <xdr:to>
      <xdr:col>13</xdr:col>
      <xdr:colOff>95250</xdr:colOff>
      <xdr:row>178</xdr:row>
      <xdr:rowOff>19050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657225</xdr:colOff>
      <xdr:row>183</xdr:row>
      <xdr:rowOff>28575</xdr:rowOff>
    </xdr:from>
    <xdr:to>
      <xdr:col>13</xdr:col>
      <xdr:colOff>95250</xdr:colOff>
      <xdr:row>207</xdr:row>
      <xdr:rowOff>66676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657225</xdr:colOff>
      <xdr:row>213</xdr:row>
      <xdr:rowOff>47625</xdr:rowOff>
    </xdr:from>
    <xdr:to>
      <xdr:col>13</xdr:col>
      <xdr:colOff>95250</xdr:colOff>
      <xdr:row>237</xdr:row>
      <xdr:rowOff>85726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657226</xdr:colOff>
      <xdr:row>244</xdr:row>
      <xdr:rowOff>133350</xdr:rowOff>
    </xdr:from>
    <xdr:to>
      <xdr:col>13</xdr:col>
      <xdr:colOff>104775</xdr:colOff>
      <xdr:row>269</xdr:row>
      <xdr:rowOff>9526</xdr:rowOff>
    </xdr:to>
    <xdr:graphicFrame macro="">
      <xdr:nvGraphicFramePr>
        <xdr:cNvPr id="24" name="2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1</xdr:row>
          <xdr:rowOff>200025</xdr:rowOff>
        </xdr:from>
        <xdr:to>
          <xdr:col>12</xdr:col>
          <xdr:colOff>1657350</xdr:colOff>
          <xdr:row>1</xdr:row>
          <xdr:rowOff>466725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s-ES" sz="1200" b="1" i="0" u="none" strike="noStrike" baseline="0">
                  <a:solidFill>
                    <a:srgbClr val="000000"/>
                  </a:solidFill>
                  <a:latin typeface="Arial Rounded MT Bold"/>
                </a:rPr>
                <a:t>INICIO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121</xdr:row>
          <xdr:rowOff>0</xdr:rowOff>
        </xdr:from>
        <xdr:to>
          <xdr:col>1</xdr:col>
          <xdr:colOff>1000125</xdr:colOff>
          <xdr:row>122</xdr:row>
          <xdr:rowOff>57150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s-ES" sz="1200" b="1" i="0" u="none" strike="noStrike" baseline="0">
                  <a:solidFill>
                    <a:srgbClr val="000000"/>
                  </a:solidFill>
                  <a:latin typeface="Arial Rounded MT Bold"/>
                </a:rPr>
                <a:t>SUBIR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15</xdr:row>
          <xdr:rowOff>200025</xdr:rowOff>
        </xdr:from>
        <xdr:to>
          <xdr:col>12</xdr:col>
          <xdr:colOff>2047875</xdr:colOff>
          <xdr:row>18</xdr:row>
          <xdr:rowOff>66675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s-ES" sz="1200" b="1" i="0" u="none" strike="noStrike" baseline="0">
                  <a:solidFill>
                    <a:srgbClr val="000000"/>
                  </a:solidFill>
                  <a:latin typeface="Arial Rounded MT Bold"/>
                </a:rPr>
                <a:t>GRÁFICA Simulación Resultados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145</xdr:row>
          <xdr:rowOff>76200</xdr:rowOff>
        </xdr:from>
        <xdr:to>
          <xdr:col>1</xdr:col>
          <xdr:colOff>638175</xdr:colOff>
          <xdr:row>148</xdr:row>
          <xdr:rowOff>57150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s-ES" sz="1200" b="1" i="0" u="none" strike="noStrike" baseline="0">
                  <a:solidFill>
                    <a:srgbClr val="000000"/>
                  </a:solidFill>
                  <a:latin typeface="Arial Rounded MT Bold"/>
                </a:rPr>
                <a:t>SUBIR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28575</xdr:colOff>
          <xdr:row>0</xdr:row>
          <xdr:rowOff>542925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</xdr:row>
          <xdr:rowOff>0</xdr:rowOff>
        </xdr:from>
        <xdr:to>
          <xdr:col>12</xdr:col>
          <xdr:colOff>2057400</xdr:colOff>
          <xdr:row>29</xdr:row>
          <xdr:rowOff>123825</xdr:rowOff>
        </xdr:to>
        <xdr:sp macro="" textlink="">
          <xdr:nvSpPr>
            <xdr:cNvPr id="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s-ES" sz="1200" b="1" i="0" u="none" strike="noStrike" baseline="0">
                  <a:solidFill>
                    <a:srgbClr val="000000"/>
                  </a:solidFill>
                  <a:latin typeface="Arial Rounded MT Bold"/>
                </a:rPr>
                <a:t>GRÁFICA ∆ INREF3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31</xdr:row>
          <xdr:rowOff>38100</xdr:rowOff>
        </xdr:from>
        <xdr:to>
          <xdr:col>12</xdr:col>
          <xdr:colOff>2057400</xdr:colOff>
          <xdr:row>33</xdr:row>
          <xdr:rowOff>161925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s-ES" sz="1200" b="1" i="0" u="none" strike="noStrike" baseline="0">
                  <a:solidFill>
                    <a:srgbClr val="000000"/>
                  </a:solidFill>
                  <a:latin typeface="Arial Rounded MT Bold"/>
                </a:rPr>
                <a:t>GRÁFICA ∆ INREF4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19</xdr:row>
          <xdr:rowOff>95250</xdr:rowOff>
        </xdr:from>
        <xdr:to>
          <xdr:col>12</xdr:col>
          <xdr:colOff>2047875</xdr:colOff>
          <xdr:row>21</xdr:row>
          <xdr:rowOff>180975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s-ES" sz="1200" b="1" i="0" u="none" strike="noStrike" baseline="0">
                  <a:solidFill>
                    <a:srgbClr val="000000"/>
                  </a:solidFill>
                  <a:latin typeface="Arial Rounded MT Bold"/>
                </a:rPr>
                <a:t>GRÁFICA ∆ Index con Estac.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</xdr:row>
          <xdr:rowOff>19050</xdr:rowOff>
        </xdr:from>
        <xdr:to>
          <xdr:col>12</xdr:col>
          <xdr:colOff>2057400</xdr:colOff>
          <xdr:row>25</xdr:row>
          <xdr:rowOff>114300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s-ES" sz="1200" b="1" i="0" u="none" strike="noStrike" baseline="0">
                  <a:solidFill>
                    <a:srgbClr val="000000"/>
                  </a:solidFill>
                  <a:latin typeface="Arial Rounded MT Bold"/>
                </a:rPr>
                <a:t>GRÁFICA ∆ INREF2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173</xdr:row>
          <xdr:rowOff>104775</xdr:rowOff>
        </xdr:from>
        <xdr:to>
          <xdr:col>1</xdr:col>
          <xdr:colOff>600075</xdr:colOff>
          <xdr:row>176</xdr:row>
          <xdr:rowOff>85725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s-ES" sz="1200" b="1" i="0" u="none" strike="noStrike" baseline="0">
                  <a:solidFill>
                    <a:srgbClr val="000000"/>
                  </a:solidFill>
                  <a:latin typeface="Arial Rounded MT Bold"/>
                </a:rPr>
                <a:t>SUBIR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203</xdr:row>
          <xdr:rowOff>9525</xdr:rowOff>
        </xdr:from>
        <xdr:to>
          <xdr:col>1</xdr:col>
          <xdr:colOff>581025</xdr:colOff>
          <xdr:row>205</xdr:row>
          <xdr:rowOff>152400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s-ES" sz="1200" b="1" i="0" u="none" strike="noStrike" baseline="0">
                  <a:solidFill>
                    <a:srgbClr val="000000"/>
                  </a:solidFill>
                  <a:latin typeface="Arial Rounded MT Bold"/>
                </a:rPr>
                <a:t>SUBIR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233</xdr:row>
          <xdr:rowOff>19050</xdr:rowOff>
        </xdr:from>
        <xdr:to>
          <xdr:col>1</xdr:col>
          <xdr:colOff>590550</xdr:colOff>
          <xdr:row>236</xdr:row>
          <xdr:rowOff>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s-ES" sz="1200" b="1" i="0" u="none" strike="noStrike" baseline="0">
                  <a:solidFill>
                    <a:srgbClr val="000000"/>
                  </a:solidFill>
                  <a:latin typeface="Arial Rounded MT Bold"/>
                </a:rPr>
                <a:t>SUBIR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264</xdr:row>
          <xdr:rowOff>114300</xdr:rowOff>
        </xdr:from>
        <xdr:to>
          <xdr:col>1</xdr:col>
          <xdr:colOff>590550</xdr:colOff>
          <xdr:row>267</xdr:row>
          <xdr:rowOff>95250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s-ES" sz="1200" b="1" i="0" u="none" strike="noStrike" baseline="0">
                  <a:solidFill>
                    <a:srgbClr val="000000"/>
                  </a:solidFill>
                  <a:latin typeface="Arial Rounded MT Bold"/>
                </a:rPr>
                <a:t>SUBIR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238127</xdr:colOff>
      <xdr:row>0</xdr:row>
      <xdr:rowOff>76200</xdr:rowOff>
    </xdr:from>
    <xdr:to>
      <xdr:col>7</xdr:col>
      <xdr:colOff>1524000</xdr:colOff>
      <xdr:row>0</xdr:row>
      <xdr:rowOff>476250</xdr:rowOff>
    </xdr:to>
    <xdr:sp macro="" textlink="">
      <xdr:nvSpPr>
        <xdr:cNvPr id="3" name="2 CuadroTexto"/>
        <xdr:cNvSpPr txBox="1"/>
      </xdr:nvSpPr>
      <xdr:spPr>
        <a:xfrm>
          <a:off x="5553077" y="76200"/>
          <a:ext cx="4286248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2600">
              <a:solidFill>
                <a:schemeClr val="accent1">
                  <a:lumMod val="75000"/>
                </a:schemeClr>
              </a:solidFill>
              <a:latin typeface="Arial Rounded MT Bold" pitchFamily="34" charset="0"/>
            </a:rPr>
            <a:t>Modelos de Referencia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102</xdr:row>
          <xdr:rowOff>76200</xdr:rowOff>
        </xdr:from>
        <xdr:to>
          <xdr:col>1</xdr:col>
          <xdr:colOff>609600</xdr:colOff>
          <xdr:row>103</xdr:row>
          <xdr:rowOff>133350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ES" sz="1200" b="0" i="0" u="none" strike="noStrike" baseline="0">
                  <a:solidFill>
                    <a:srgbClr val="000000"/>
                  </a:solidFill>
                  <a:latin typeface="Aharoni"/>
                  <a:cs typeface="Aharoni"/>
                </a:rPr>
                <a:t>SUBIR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</xdr:row>
          <xdr:rowOff>95250</xdr:rowOff>
        </xdr:from>
        <xdr:to>
          <xdr:col>1</xdr:col>
          <xdr:colOff>647700</xdr:colOff>
          <xdr:row>1</xdr:row>
          <xdr:rowOff>371475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ES" sz="1200" b="0" i="0" u="none" strike="noStrike" baseline="0">
                  <a:solidFill>
                    <a:srgbClr val="000000"/>
                  </a:solidFill>
                  <a:latin typeface="Aharoni"/>
                  <a:cs typeface="Aharoni"/>
                </a:rPr>
                <a:t>INICIO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28575</xdr:rowOff>
        </xdr:from>
        <xdr:to>
          <xdr:col>1</xdr:col>
          <xdr:colOff>1000125</xdr:colOff>
          <xdr:row>0</xdr:row>
          <xdr:rowOff>542925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1266824</xdr:colOff>
      <xdr:row>52</xdr:row>
      <xdr:rowOff>371475</xdr:rowOff>
    </xdr:from>
    <xdr:to>
      <xdr:col>5</xdr:col>
      <xdr:colOff>276224</xdr:colOff>
      <xdr:row>59</xdr:row>
      <xdr:rowOff>38100</xdr:rowOff>
    </xdr:to>
    <xdr:sp macro="" textlink="">
      <xdr:nvSpPr>
        <xdr:cNvPr id="5" name="4 Rectángulo redondeado"/>
        <xdr:cNvSpPr/>
      </xdr:nvSpPr>
      <xdr:spPr>
        <a:xfrm>
          <a:off x="1676399" y="9505950"/>
          <a:ext cx="3057525" cy="1466850"/>
        </a:xfrm>
        <a:prstGeom prst="roundRect">
          <a:avLst>
            <a:gd name="adj" fmla="val 10174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1066800</xdr:colOff>
      <xdr:row>0</xdr:row>
      <xdr:rowOff>47624</xdr:rowOff>
    </xdr:from>
    <xdr:to>
      <xdr:col>6</xdr:col>
      <xdr:colOff>323848</xdr:colOff>
      <xdr:row>1</xdr:row>
      <xdr:rowOff>28575</xdr:rowOff>
    </xdr:to>
    <xdr:sp macro="" textlink="">
      <xdr:nvSpPr>
        <xdr:cNvPr id="4" name="3 CuadroTexto"/>
        <xdr:cNvSpPr txBox="1"/>
      </xdr:nvSpPr>
      <xdr:spPr>
        <a:xfrm>
          <a:off x="3943350" y="47624"/>
          <a:ext cx="4143373" cy="533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/>
          <a:r>
            <a:rPr lang="es-ES" sz="2600">
              <a:solidFill>
                <a:schemeClr val="accent1">
                  <a:lumMod val="75000"/>
                </a:schemeClr>
              </a:solidFill>
              <a:latin typeface="Arial Rounded MT Bold" pitchFamily="34" charset="0"/>
            </a:rPr>
            <a:t>Simulaciones</a:t>
          </a:r>
        </a:p>
        <a:p>
          <a:pPr algn="ctr"/>
          <a:r>
            <a:rPr lang="es-ES" sz="1100" b="0">
              <a:solidFill>
                <a:schemeClr val="accent1">
                  <a:lumMod val="75000"/>
                </a:schemeClr>
              </a:solidFill>
              <a:latin typeface="Arial Rounded MT Bold" pitchFamily="34" charset="0"/>
            </a:rPr>
            <a:t>(el</a:t>
          </a:r>
          <a:r>
            <a:rPr lang="es-ES" sz="1100" b="0" baseline="0">
              <a:solidFill>
                <a:schemeClr val="accent1">
                  <a:lumMod val="75000"/>
                </a:schemeClr>
              </a:solidFill>
              <a:latin typeface="Arial Rounded MT Bold" pitchFamily="34" charset="0"/>
            </a:rPr>
            <a:t> uso de esta hoja es independiente de las demás)</a:t>
          </a:r>
          <a:endParaRPr lang="es-ES" sz="1100" b="0">
            <a:solidFill>
              <a:schemeClr val="accent1">
                <a:lumMod val="75000"/>
              </a:schemeClr>
            </a:solidFill>
            <a:latin typeface="Arial Rounded MT Bold" pitchFamily="34" charset="0"/>
          </a:endParaRPr>
        </a:p>
      </xdr:txBody>
    </xdr:sp>
    <xdr:clientData/>
  </xdr:twoCellAnchor>
  <xdr:twoCellAnchor>
    <xdr:from>
      <xdr:col>0</xdr:col>
      <xdr:colOff>342899</xdr:colOff>
      <xdr:row>8</xdr:row>
      <xdr:rowOff>38099</xdr:rowOff>
    </xdr:from>
    <xdr:to>
      <xdr:col>5</xdr:col>
      <xdr:colOff>28574</xdr:colOff>
      <xdr:row>30</xdr:row>
      <xdr:rowOff>114300</xdr:rowOff>
    </xdr:to>
    <xdr:sp macro="" textlink="">
      <xdr:nvSpPr>
        <xdr:cNvPr id="6" name="5 Rectángulo redondeado"/>
        <xdr:cNvSpPr/>
      </xdr:nvSpPr>
      <xdr:spPr>
        <a:xfrm>
          <a:off x="342899" y="1800224"/>
          <a:ext cx="4143375" cy="2990851"/>
        </a:xfrm>
        <a:prstGeom prst="roundRect">
          <a:avLst>
            <a:gd name="adj" fmla="val 4772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</xdr:col>
      <xdr:colOff>533401</xdr:colOff>
      <xdr:row>8</xdr:row>
      <xdr:rowOff>38100</xdr:rowOff>
    </xdr:from>
    <xdr:to>
      <xdr:col>11</xdr:col>
      <xdr:colOff>247651</xdr:colOff>
      <xdr:row>30</xdr:row>
      <xdr:rowOff>114301</xdr:rowOff>
    </xdr:to>
    <xdr:sp macro="" textlink="">
      <xdr:nvSpPr>
        <xdr:cNvPr id="7" name="6 Rectángulo redondeado"/>
        <xdr:cNvSpPr/>
      </xdr:nvSpPr>
      <xdr:spPr>
        <a:xfrm>
          <a:off x="4991101" y="1800225"/>
          <a:ext cx="4629150" cy="2990851"/>
        </a:xfrm>
        <a:prstGeom prst="roundRect">
          <a:avLst>
            <a:gd name="adj" fmla="val 4772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62</xdr:row>
          <xdr:rowOff>9525</xdr:rowOff>
        </xdr:from>
        <xdr:to>
          <xdr:col>1</xdr:col>
          <xdr:colOff>1276350</xdr:colOff>
          <xdr:row>63</xdr:row>
          <xdr:rowOff>161925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ES" sz="1200" b="0" i="0" u="none" strike="noStrike" baseline="0">
                  <a:solidFill>
                    <a:srgbClr val="000000"/>
                  </a:solidFill>
                  <a:latin typeface="Aharoni"/>
                  <a:cs typeface="Aharoni"/>
                </a:rPr>
                <a:t>SUBIR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</xdr:row>
          <xdr:rowOff>142875</xdr:rowOff>
        </xdr:from>
        <xdr:to>
          <xdr:col>1</xdr:col>
          <xdr:colOff>866775</xdr:colOff>
          <xdr:row>3</xdr:row>
          <xdr:rowOff>57150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ES" sz="1200" b="0" i="0" u="none" strike="noStrike" baseline="0">
                  <a:solidFill>
                    <a:srgbClr val="000000"/>
                  </a:solidFill>
                  <a:latin typeface="Aharoni"/>
                  <a:cs typeface="Aharoni"/>
                </a:rPr>
                <a:t>INICIO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11</xdr:row>
          <xdr:rowOff>9525</xdr:rowOff>
        </xdr:from>
        <xdr:to>
          <xdr:col>2</xdr:col>
          <xdr:colOff>1209675</xdr:colOff>
          <xdr:row>11</xdr:row>
          <xdr:rowOff>200025</xdr:rowOff>
        </xdr:to>
        <xdr:sp macro="" textlink="">
          <xdr:nvSpPr>
            <xdr:cNvPr id="14341" name="Spinner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1076325</xdr:colOff>
          <xdr:row>13</xdr:row>
          <xdr:rowOff>0</xdr:rowOff>
        </xdr:from>
        <xdr:to>
          <xdr:col>2</xdr:col>
          <xdr:colOff>1209675</xdr:colOff>
          <xdr:row>13</xdr:row>
          <xdr:rowOff>200025</xdr:rowOff>
        </xdr:to>
        <xdr:sp macro="" textlink="">
          <xdr:nvSpPr>
            <xdr:cNvPr id="14342" name="Spinner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1076325</xdr:colOff>
          <xdr:row>15</xdr:row>
          <xdr:rowOff>0</xdr:rowOff>
        </xdr:from>
        <xdr:to>
          <xdr:col>2</xdr:col>
          <xdr:colOff>1209675</xdr:colOff>
          <xdr:row>15</xdr:row>
          <xdr:rowOff>200025</xdr:rowOff>
        </xdr:to>
        <xdr:sp macro="" textlink="">
          <xdr:nvSpPr>
            <xdr:cNvPr id="14343" name="Spinner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1076325</xdr:colOff>
          <xdr:row>17</xdr:row>
          <xdr:rowOff>0</xdr:rowOff>
        </xdr:from>
        <xdr:to>
          <xdr:col>2</xdr:col>
          <xdr:colOff>1209675</xdr:colOff>
          <xdr:row>17</xdr:row>
          <xdr:rowOff>200025</xdr:rowOff>
        </xdr:to>
        <xdr:sp macro="" textlink="">
          <xdr:nvSpPr>
            <xdr:cNvPr id="14344" name="Spinner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1076325</xdr:colOff>
          <xdr:row>19</xdr:row>
          <xdr:rowOff>0</xdr:rowOff>
        </xdr:from>
        <xdr:to>
          <xdr:col>2</xdr:col>
          <xdr:colOff>1209675</xdr:colOff>
          <xdr:row>19</xdr:row>
          <xdr:rowOff>200025</xdr:rowOff>
        </xdr:to>
        <xdr:sp macro="" textlink="">
          <xdr:nvSpPr>
            <xdr:cNvPr id="14345" name="Spinner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1076325</xdr:colOff>
          <xdr:row>21</xdr:row>
          <xdr:rowOff>0</xdr:rowOff>
        </xdr:from>
        <xdr:to>
          <xdr:col>2</xdr:col>
          <xdr:colOff>1209675</xdr:colOff>
          <xdr:row>21</xdr:row>
          <xdr:rowOff>200025</xdr:rowOff>
        </xdr:to>
        <xdr:sp macro="" textlink="">
          <xdr:nvSpPr>
            <xdr:cNvPr id="14346" name="Spinner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1076325</xdr:colOff>
          <xdr:row>23</xdr:row>
          <xdr:rowOff>0</xdr:rowOff>
        </xdr:from>
        <xdr:to>
          <xdr:col>2</xdr:col>
          <xdr:colOff>1209675</xdr:colOff>
          <xdr:row>23</xdr:row>
          <xdr:rowOff>200025</xdr:rowOff>
        </xdr:to>
        <xdr:sp macro="" textlink="">
          <xdr:nvSpPr>
            <xdr:cNvPr id="14347" name="Spinner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1076325</xdr:colOff>
          <xdr:row>25</xdr:row>
          <xdr:rowOff>0</xdr:rowOff>
        </xdr:from>
        <xdr:to>
          <xdr:col>2</xdr:col>
          <xdr:colOff>1209675</xdr:colOff>
          <xdr:row>25</xdr:row>
          <xdr:rowOff>200025</xdr:rowOff>
        </xdr:to>
        <xdr:sp macro="" textlink="">
          <xdr:nvSpPr>
            <xdr:cNvPr id="14348" name="Spinner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1076325</xdr:colOff>
          <xdr:row>27</xdr:row>
          <xdr:rowOff>0</xdr:rowOff>
        </xdr:from>
        <xdr:to>
          <xdr:col>2</xdr:col>
          <xdr:colOff>1209675</xdr:colOff>
          <xdr:row>27</xdr:row>
          <xdr:rowOff>200025</xdr:rowOff>
        </xdr:to>
        <xdr:sp macro="" textlink="">
          <xdr:nvSpPr>
            <xdr:cNvPr id="14349" name="Spinner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3162300</xdr:colOff>
          <xdr:row>32</xdr:row>
          <xdr:rowOff>381000</xdr:rowOff>
        </xdr:from>
        <xdr:to>
          <xdr:col>7</xdr:col>
          <xdr:colOff>0</xdr:colOff>
          <xdr:row>34</xdr:row>
          <xdr:rowOff>28575</xdr:rowOff>
        </xdr:to>
        <xdr:sp macro="" textlink="">
          <xdr:nvSpPr>
            <xdr:cNvPr id="14350" name="Drop Down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1076325</xdr:colOff>
          <xdr:row>13</xdr:row>
          <xdr:rowOff>9525</xdr:rowOff>
        </xdr:from>
        <xdr:to>
          <xdr:col>2</xdr:col>
          <xdr:colOff>1209675</xdr:colOff>
          <xdr:row>13</xdr:row>
          <xdr:rowOff>200025</xdr:rowOff>
        </xdr:to>
        <xdr:sp macro="" textlink="">
          <xdr:nvSpPr>
            <xdr:cNvPr id="14351" name="Spinner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1076325</xdr:colOff>
          <xdr:row>15</xdr:row>
          <xdr:rowOff>9525</xdr:rowOff>
        </xdr:from>
        <xdr:to>
          <xdr:col>2</xdr:col>
          <xdr:colOff>1209675</xdr:colOff>
          <xdr:row>15</xdr:row>
          <xdr:rowOff>200025</xdr:rowOff>
        </xdr:to>
        <xdr:sp macro="" textlink="">
          <xdr:nvSpPr>
            <xdr:cNvPr id="14352" name="Spinner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1076325</xdr:colOff>
          <xdr:row>17</xdr:row>
          <xdr:rowOff>9525</xdr:rowOff>
        </xdr:from>
        <xdr:to>
          <xdr:col>2</xdr:col>
          <xdr:colOff>1209675</xdr:colOff>
          <xdr:row>17</xdr:row>
          <xdr:rowOff>200025</xdr:rowOff>
        </xdr:to>
        <xdr:sp macro="" textlink="">
          <xdr:nvSpPr>
            <xdr:cNvPr id="14353" name="Spinner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1076325</xdr:colOff>
          <xdr:row>19</xdr:row>
          <xdr:rowOff>9525</xdr:rowOff>
        </xdr:from>
        <xdr:to>
          <xdr:col>2</xdr:col>
          <xdr:colOff>1209675</xdr:colOff>
          <xdr:row>19</xdr:row>
          <xdr:rowOff>200025</xdr:rowOff>
        </xdr:to>
        <xdr:sp macro="" textlink="">
          <xdr:nvSpPr>
            <xdr:cNvPr id="14354" name="Spinner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1076325</xdr:colOff>
          <xdr:row>21</xdr:row>
          <xdr:rowOff>9525</xdr:rowOff>
        </xdr:from>
        <xdr:to>
          <xdr:col>2</xdr:col>
          <xdr:colOff>1209675</xdr:colOff>
          <xdr:row>21</xdr:row>
          <xdr:rowOff>200025</xdr:rowOff>
        </xdr:to>
        <xdr:sp macro="" textlink="">
          <xdr:nvSpPr>
            <xdr:cNvPr id="14355" name="Spinner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1076325</xdr:colOff>
          <xdr:row>23</xdr:row>
          <xdr:rowOff>9525</xdr:rowOff>
        </xdr:from>
        <xdr:to>
          <xdr:col>2</xdr:col>
          <xdr:colOff>1209675</xdr:colOff>
          <xdr:row>23</xdr:row>
          <xdr:rowOff>200025</xdr:rowOff>
        </xdr:to>
        <xdr:sp macro="" textlink="">
          <xdr:nvSpPr>
            <xdr:cNvPr id="14356" name="Spinner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1076325</xdr:colOff>
          <xdr:row>25</xdr:row>
          <xdr:rowOff>9525</xdr:rowOff>
        </xdr:from>
        <xdr:to>
          <xdr:col>2</xdr:col>
          <xdr:colOff>1209675</xdr:colOff>
          <xdr:row>25</xdr:row>
          <xdr:rowOff>200025</xdr:rowOff>
        </xdr:to>
        <xdr:sp macro="" textlink="">
          <xdr:nvSpPr>
            <xdr:cNvPr id="14357" name="Spinner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1076325</xdr:colOff>
          <xdr:row>27</xdr:row>
          <xdr:rowOff>9525</xdr:rowOff>
        </xdr:from>
        <xdr:to>
          <xdr:col>2</xdr:col>
          <xdr:colOff>1209675</xdr:colOff>
          <xdr:row>27</xdr:row>
          <xdr:rowOff>200025</xdr:rowOff>
        </xdr:to>
        <xdr:sp macro="" textlink="">
          <xdr:nvSpPr>
            <xdr:cNvPr id="14358" name="Spinner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11</xdr:row>
          <xdr:rowOff>9525</xdr:rowOff>
        </xdr:from>
        <xdr:to>
          <xdr:col>6</xdr:col>
          <xdr:colOff>1714500</xdr:colOff>
          <xdr:row>11</xdr:row>
          <xdr:rowOff>200025</xdr:rowOff>
        </xdr:to>
        <xdr:sp macro="" textlink="">
          <xdr:nvSpPr>
            <xdr:cNvPr id="14359" name="Spinner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13</xdr:row>
          <xdr:rowOff>9525</xdr:rowOff>
        </xdr:from>
        <xdr:to>
          <xdr:col>6</xdr:col>
          <xdr:colOff>1714500</xdr:colOff>
          <xdr:row>13</xdr:row>
          <xdr:rowOff>200025</xdr:rowOff>
        </xdr:to>
        <xdr:sp macro="" textlink="">
          <xdr:nvSpPr>
            <xdr:cNvPr id="14361" name="Spinner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15</xdr:row>
          <xdr:rowOff>9525</xdr:rowOff>
        </xdr:from>
        <xdr:to>
          <xdr:col>6</xdr:col>
          <xdr:colOff>1714500</xdr:colOff>
          <xdr:row>15</xdr:row>
          <xdr:rowOff>200025</xdr:rowOff>
        </xdr:to>
        <xdr:sp macro="" textlink="">
          <xdr:nvSpPr>
            <xdr:cNvPr id="14362" name="Spinner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17</xdr:row>
          <xdr:rowOff>9525</xdr:rowOff>
        </xdr:from>
        <xdr:to>
          <xdr:col>6</xdr:col>
          <xdr:colOff>1714500</xdr:colOff>
          <xdr:row>17</xdr:row>
          <xdr:rowOff>200025</xdr:rowOff>
        </xdr:to>
        <xdr:sp macro="" textlink="">
          <xdr:nvSpPr>
            <xdr:cNvPr id="14363" name="Spinner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19</xdr:row>
          <xdr:rowOff>9525</xdr:rowOff>
        </xdr:from>
        <xdr:to>
          <xdr:col>6</xdr:col>
          <xdr:colOff>1714500</xdr:colOff>
          <xdr:row>19</xdr:row>
          <xdr:rowOff>200025</xdr:rowOff>
        </xdr:to>
        <xdr:sp macro="" textlink="">
          <xdr:nvSpPr>
            <xdr:cNvPr id="14364" name="Spinner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21</xdr:row>
          <xdr:rowOff>9525</xdr:rowOff>
        </xdr:from>
        <xdr:to>
          <xdr:col>6</xdr:col>
          <xdr:colOff>1714500</xdr:colOff>
          <xdr:row>21</xdr:row>
          <xdr:rowOff>200025</xdr:rowOff>
        </xdr:to>
        <xdr:sp macro="" textlink="">
          <xdr:nvSpPr>
            <xdr:cNvPr id="14365" name="Spinner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23</xdr:row>
          <xdr:rowOff>9525</xdr:rowOff>
        </xdr:from>
        <xdr:to>
          <xdr:col>6</xdr:col>
          <xdr:colOff>1714500</xdr:colOff>
          <xdr:row>23</xdr:row>
          <xdr:rowOff>200025</xdr:rowOff>
        </xdr:to>
        <xdr:sp macro="" textlink="">
          <xdr:nvSpPr>
            <xdr:cNvPr id="14366" name="Spinner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25</xdr:row>
          <xdr:rowOff>9525</xdr:rowOff>
        </xdr:from>
        <xdr:to>
          <xdr:col>6</xdr:col>
          <xdr:colOff>1714500</xdr:colOff>
          <xdr:row>25</xdr:row>
          <xdr:rowOff>200025</xdr:rowOff>
        </xdr:to>
        <xdr:sp macro="" textlink="">
          <xdr:nvSpPr>
            <xdr:cNvPr id="14367" name="Spinner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27</xdr:row>
          <xdr:rowOff>9525</xdr:rowOff>
        </xdr:from>
        <xdr:to>
          <xdr:col>6</xdr:col>
          <xdr:colOff>1714500</xdr:colOff>
          <xdr:row>27</xdr:row>
          <xdr:rowOff>200025</xdr:rowOff>
        </xdr:to>
        <xdr:sp macro="" textlink="">
          <xdr:nvSpPr>
            <xdr:cNvPr id="14368" name="Spinner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13</xdr:row>
          <xdr:rowOff>9525</xdr:rowOff>
        </xdr:from>
        <xdr:to>
          <xdr:col>6</xdr:col>
          <xdr:colOff>1714500</xdr:colOff>
          <xdr:row>13</xdr:row>
          <xdr:rowOff>200025</xdr:rowOff>
        </xdr:to>
        <xdr:sp macro="" textlink="">
          <xdr:nvSpPr>
            <xdr:cNvPr id="14369" name="Spinner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15</xdr:row>
          <xdr:rowOff>9525</xdr:rowOff>
        </xdr:from>
        <xdr:to>
          <xdr:col>6</xdr:col>
          <xdr:colOff>1714500</xdr:colOff>
          <xdr:row>15</xdr:row>
          <xdr:rowOff>200025</xdr:rowOff>
        </xdr:to>
        <xdr:sp macro="" textlink="">
          <xdr:nvSpPr>
            <xdr:cNvPr id="14370" name="Spinner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17</xdr:row>
          <xdr:rowOff>9525</xdr:rowOff>
        </xdr:from>
        <xdr:to>
          <xdr:col>6</xdr:col>
          <xdr:colOff>1714500</xdr:colOff>
          <xdr:row>17</xdr:row>
          <xdr:rowOff>200025</xdr:rowOff>
        </xdr:to>
        <xdr:sp macro="" textlink="">
          <xdr:nvSpPr>
            <xdr:cNvPr id="14371" name="Spinner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19</xdr:row>
          <xdr:rowOff>9525</xdr:rowOff>
        </xdr:from>
        <xdr:to>
          <xdr:col>6</xdr:col>
          <xdr:colOff>1714500</xdr:colOff>
          <xdr:row>19</xdr:row>
          <xdr:rowOff>200025</xdr:rowOff>
        </xdr:to>
        <xdr:sp macro="" textlink="">
          <xdr:nvSpPr>
            <xdr:cNvPr id="14372" name="Spinner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21</xdr:row>
          <xdr:rowOff>9525</xdr:rowOff>
        </xdr:from>
        <xdr:to>
          <xdr:col>6</xdr:col>
          <xdr:colOff>1714500</xdr:colOff>
          <xdr:row>21</xdr:row>
          <xdr:rowOff>200025</xdr:rowOff>
        </xdr:to>
        <xdr:sp macro="" textlink="">
          <xdr:nvSpPr>
            <xdr:cNvPr id="14373" name="Spinner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23</xdr:row>
          <xdr:rowOff>9525</xdr:rowOff>
        </xdr:from>
        <xdr:to>
          <xdr:col>6</xdr:col>
          <xdr:colOff>1714500</xdr:colOff>
          <xdr:row>23</xdr:row>
          <xdr:rowOff>200025</xdr:rowOff>
        </xdr:to>
        <xdr:sp macro="" textlink="">
          <xdr:nvSpPr>
            <xdr:cNvPr id="14374" name="Spinner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25</xdr:row>
          <xdr:rowOff>9525</xdr:rowOff>
        </xdr:from>
        <xdr:to>
          <xdr:col>6</xdr:col>
          <xdr:colOff>1714500</xdr:colOff>
          <xdr:row>25</xdr:row>
          <xdr:rowOff>200025</xdr:rowOff>
        </xdr:to>
        <xdr:sp macro="" textlink="">
          <xdr:nvSpPr>
            <xdr:cNvPr id="14375" name="Spinner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1581150</xdr:colOff>
          <xdr:row>27</xdr:row>
          <xdr:rowOff>9525</xdr:rowOff>
        </xdr:from>
        <xdr:to>
          <xdr:col>6</xdr:col>
          <xdr:colOff>1714500</xdr:colOff>
          <xdr:row>27</xdr:row>
          <xdr:rowOff>200025</xdr:rowOff>
        </xdr:to>
        <xdr:sp macro="" textlink="">
          <xdr:nvSpPr>
            <xdr:cNvPr id="14376" name="Spinner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28575</xdr:rowOff>
        </xdr:from>
        <xdr:to>
          <xdr:col>1</xdr:col>
          <xdr:colOff>1114425</xdr:colOff>
          <xdr:row>0</xdr:row>
          <xdr:rowOff>542925</xdr:rowOff>
        </xdr:to>
        <xdr:sp macro="" textlink="">
          <xdr:nvSpPr>
            <xdr:cNvPr id="14377" name="Object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190500</xdr:rowOff>
        </xdr:from>
        <xdr:to>
          <xdr:col>4</xdr:col>
          <xdr:colOff>0</xdr:colOff>
          <xdr:row>56</xdr:row>
          <xdr:rowOff>19050</xdr:rowOff>
        </xdr:to>
        <xdr:sp macro="" textlink="">
          <xdr:nvSpPr>
            <xdr:cNvPr id="14379" name="Drop Down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56</xdr:row>
          <xdr:rowOff>190500</xdr:rowOff>
        </xdr:from>
        <xdr:to>
          <xdr:col>4</xdr:col>
          <xdr:colOff>0</xdr:colOff>
          <xdr:row>58</xdr:row>
          <xdr:rowOff>19050</xdr:rowOff>
        </xdr:to>
        <xdr:sp macro="" textlink="">
          <xdr:nvSpPr>
            <xdr:cNvPr id="14380" name="Drop Down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7413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4.xml"/><Relationship Id="rId7" Type="http://schemas.openxmlformats.org/officeDocument/2006/relationships/image" Target="../media/image2.emf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ctrlProp" Target="../ctrlProps/ctrlProp4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oleObject" Target="../embeddings/oleObject4.bin"/><Relationship Id="rId7" Type="http://schemas.openxmlformats.org/officeDocument/2006/relationships/ctrlProp" Target="../ctrlProps/ctrlProp20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9.xml"/><Relationship Id="rId5" Type="http://schemas.openxmlformats.org/officeDocument/2006/relationships/oleObject" Target="../embeddings/oleObject5.bin"/><Relationship Id="rId4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image" Target="../media/image2.emf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4" Type="http://schemas.openxmlformats.org/officeDocument/2006/relationships/oleObject" Target="../embeddings/oleObject6.bin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3.xml"/><Relationship Id="rId5" Type="http://schemas.openxmlformats.org/officeDocument/2006/relationships/image" Target="../media/image2.emf"/><Relationship Id="rId4" Type="http://schemas.openxmlformats.org/officeDocument/2006/relationships/oleObject" Target="../embeddings/oleObject7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26" Type="http://schemas.openxmlformats.org/officeDocument/2006/relationships/ctrlProp" Target="../ctrlProps/ctrlProp56.xml"/><Relationship Id="rId39" Type="http://schemas.openxmlformats.org/officeDocument/2006/relationships/ctrlProp" Target="../ctrlProps/ctrlProp69.xml"/><Relationship Id="rId21" Type="http://schemas.openxmlformats.org/officeDocument/2006/relationships/ctrlProp" Target="../ctrlProps/ctrlProp51.xml"/><Relationship Id="rId34" Type="http://schemas.openxmlformats.org/officeDocument/2006/relationships/ctrlProp" Target="../ctrlProps/ctrlProp64.xml"/><Relationship Id="rId42" Type="http://schemas.openxmlformats.org/officeDocument/2006/relationships/ctrlProp" Target="../ctrlProps/ctrlProp72.xml"/><Relationship Id="rId7" Type="http://schemas.openxmlformats.org/officeDocument/2006/relationships/ctrlProp" Target="../ctrlProps/ctrlProp37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29" Type="http://schemas.openxmlformats.org/officeDocument/2006/relationships/ctrlProp" Target="../ctrlProps/ctrlProp59.xml"/><Relationship Id="rId41" Type="http://schemas.openxmlformats.org/officeDocument/2006/relationships/ctrlProp" Target="../ctrlProps/ctrlProp71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32" Type="http://schemas.openxmlformats.org/officeDocument/2006/relationships/ctrlProp" Target="../ctrlProps/ctrlProp62.xml"/><Relationship Id="rId37" Type="http://schemas.openxmlformats.org/officeDocument/2006/relationships/ctrlProp" Target="../ctrlProps/ctrlProp67.xml"/><Relationship Id="rId40" Type="http://schemas.openxmlformats.org/officeDocument/2006/relationships/ctrlProp" Target="../ctrlProps/ctrlProp70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36" Type="http://schemas.openxmlformats.org/officeDocument/2006/relationships/ctrlProp" Target="../ctrlProps/ctrlProp66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31" Type="http://schemas.openxmlformats.org/officeDocument/2006/relationships/ctrlProp" Target="../ctrlProps/ctrlProp61.xml"/><Relationship Id="rId4" Type="http://schemas.openxmlformats.org/officeDocument/2006/relationships/image" Target="../media/image2.emf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trlProp" Target="../ctrlProps/ctrlProp60.xml"/><Relationship Id="rId35" Type="http://schemas.openxmlformats.org/officeDocument/2006/relationships/ctrlProp" Target="../ctrlProps/ctrlProp65.xml"/><Relationship Id="rId43" Type="http://schemas.openxmlformats.org/officeDocument/2006/relationships/ctrlProp" Target="../ctrlProps/ctrlProp73.xml"/><Relationship Id="rId8" Type="http://schemas.openxmlformats.org/officeDocument/2006/relationships/ctrlProp" Target="../ctrlProps/ctrlProp38.xml"/><Relationship Id="rId3" Type="http://schemas.openxmlformats.org/officeDocument/2006/relationships/oleObject" Target="../embeddings/oleObject8.bin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33" Type="http://schemas.openxmlformats.org/officeDocument/2006/relationships/ctrlProp" Target="../ctrlProps/ctrlProp63.xml"/><Relationship Id="rId38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theme="0"/>
  </sheetPr>
  <dimension ref="B1:N44"/>
  <sheetViews>
    <sheetView showGridLines="0" workbookViewId="0">
      <pane ySplit="1" topLeftCell="A11" activePane="bottomLeft" state="frozen"/>
      <selection pane="bottomLeft" activeCell="G30" sqref="G30"/>
    </sheetView>
  </sheetViews>
  <sheetFormatPr baseColWidth="10" defaultRowHeight="12.75" x14ac:dyDescent="0.2"/>
  <cols>
    <col min="1" max="1" width="1.140625" style="1" customWidth="1"/>
    <col min="2" max="2" width="9.85546875" style="1" customWidth="1"/>
    <col min="3" max="3" width="46.140625" style="1" customWidth="1"/>
    <col min="4" max="4" width="15.7109375" style="1" customWidth="1"/>
    <col min="5" max="5" width="15.7109375" style="1" hidden="1" customWidth="1"/>
    <col min="6" max="6" width="11.42578125" style="1"/>
    <col min="7" max="7" width="10" style="1" customWidth="1"/>
    <col min="8" max="8" width="20.28515625" style="1" customWidth="1"/>
    <col min="9" max="9" width="26.28515625" style="1" customWidth="1"/>
    <col min="10" max="10" width="17.85546875" style="1" customWidth="1"/>
    <col min="11" max="11" width="18.7109375" style="1" customWidth="1"/>
    <col min="12" max="12" width="2.7109375" style="1" customWidth="1"/>
    <col min="13" max="13" width="89.85546875" style="1" customWidth="1"/>
    <col min="14" max="16384" width="11.42578125" style="1"/>
  </cols>
  <sheetData>
    <row r="1" spans="2:11" s="202" customFormat="1" ht="42" customHeight="1" x14ac:dyDescent="0.2"/>
    <row r="3" spans="2:11" ht="21.95" customHeight="1" x14ac:dyDescent="0.25">
      <c r="B3" s="651" t="s">
        <v>85</v>
      </c>
      <c r="C3" s="651"/>
      <c r="D3" s="651"/>
      <c r="E3" s="651"/>
      <c r="F3" s="651"/>
      <c r="G3" s="651"/>
      <c r="H3" s="651"/>
      <c r="I3" s="651"/>
      <c r="J3" s="651"/>
      <c r="K3" s="651"/>
    </row>
    <row r="4" spans="2:11" ht="21.95" customHeight="1" x14ac:dyDescent="0.3">
      <c r="B4" s="650" t="s">
        <v>87</v>
      </c>
      <c r="C4" s="650"/>
      <c r="D4" s="650"/>
      <c r="E4" s="650"/>
      <c r="F4" s="650"/>
      <c r="G4" s="650"/>
      <c r="H4" s="650"/>
      <c r="I4" s="650"/>
      <c r="J4" s="31"/>
      <c r="K4" s="30"/>
    </row>
    <row r="5" spans="2:11" ht="21.95" customHeight="1" x14ac:dyDescent="0.3">
      <c r="B5" s="650" t="s">
        <v>113</v>
      </c>
      <c r="C5" s="650"/>
      <c r="D5" s="650"/>
      <c r="E5" s="650"/>
      <c r="F5" s="650"/>
      <c r="G5" s="650"/>
      <c r="H5" s="650"/>
      <c r="I5" s="650"/>
      <c r="J5" s="31"/>
      <c r="K5" s="30"/>
    </row>
    <row r="6" spans="2:11" ht="21.95" customHeight="1" x14ac:dyDescent="0.3">
      <c r="B6" s="650" t="s">
        <v>114</v>
      </c>
      <c r="C6" s="650"/>
      <c r="D6" s="650"/>
      <c r="E6" s="650"/>
      <c r="F6" s="650"/>
      <c r="G6" s="650"/>
      <c r="H6" s="650"/>
      <c r="I6" s="650"/>
      <c r="J6" s="31"/>
      <c r="K6" s="30"/>
    </row>
    <row r="7" spans="2:11" ht="21.95" customHeight="1" x14ac:dyDescent="0.3">
      <c r="B7" s="650" t="s">
        <v>115</v>
      </c>
      <c r="C7" s="650"/>
      <c r="D7" s="650"/>
      <c r="E7" s="650"/>
      <c r="F7" s="650"/>
      <c r="G7" s="650"/>
      <c r="H7" s="650"/>
      <c r="I7" s="650"/>
      <c r="J7" s="31"/>
      <c r="K7" s="30"/>
    </row>
    <row r="8" spans="2:11" ht="21.95" customHeight="1" x14ac:dyDescent="0.3">
      <c r="B8" s="650" t="s">
        <v>116</v>
      </c>
      <c r="C8" s="650"/>
      <c r="D8" s="650"/>
      <c r="E8" s="650"/>
      <c r="F8" s="650"/>
      <c r="G8" s="650"/>
      <c r="H8" s="650"/>
      <c r="I8" s="650"/>
      <c r="J8" s="31"/>
      <c r="K8" s="30"/>
    </row>
    <row r="9" spans="2:11" ht="21.95" customHeight="1" x14ac:dyDescent="0.3">
      <c r="B9" s="650" t="s">
        <v>117</v>
      </c>
      <c r="C9" s="650"/>
      <c r="D9" s="650"/>
      <c r="E9" s="650"/>
      <c r="F9" s="650"/>
      <c r="G9" s="650"/>
      <c r="H9" s="650"/>
      <c r="I9" s="650"/>
      <c r="J9" s="31"/>
      <c r="K9" s="30"/>
    </row>
    <row r="10" spans="2:11" ht="15.75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2:11" ht="15.75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6" spans="2:11" ht="21" x14ac:dyDescent="0.35">
      <c r="B16" s="9" t="s">
        <v>66</v>
      </c>
      <c r="C16" s="2" t="s">
        <v>61</v>
      </c>
      <c r="D16" s="3"/>
      <c r="E16" s="3"/>
      <c r="F16" s="3"/>
      <c r="G16" s="3"/>
      <c r="H16" s="3"/>
      <c r="I16" s="3"/>
    </row>
    <row r="17" spans="2:9" ht="21" x14ac:dyDescent="0.35">
      <c r="B17" s="10" t="s">
        <v>68</v>
      </c>
      <c r="C17" s="2" t="s">
        <v>69</v>
      </c>
      <c r="D17" s="3"/>
      <c r="E17" s="3"/>
      <c r="F17" s="3"/>
      <c r="G17" s="3"/>
      <c r="H17" s="3"/>
      <c r="I17" s="3"/>
    </row>
    <row r="18" spans="2:9" ht="18" x14ac:dyDescent="0.25">
      <c r="B18" s="10"/>
      <c r="C18" s="2"/>
      <c r="D18" s="3"/>
      <c r="E18" s="3"/>
      <c r="F18" s="3"/>
      <c r="G18" s="3"/>
      <c r="H18" s="3"/>
      <c r="I18" s="3"/>
    </row>
    <row r="20" spans="2:9" ht="15.75" x14ac:dyDescent="0.25">
      <c r="C20" s="12" t="s">
        <v>14</v>
      </c>
      <c r="D20" s="12" t="s">
        <v>9</v>
      </c>
      <c r="E20" s="12"/>
      <c r="H20" s="12" t="s">
        <v>98</v>
      </c>
      <c r="I20" s="12" t="s">
        <v>112</v>
      </c>
    </row>
    <row r="21" spans="2:9" ht="4.5" customHeight="1" thickBot="1" x14ac:dyDescent="0.25">
      <c r="C21" s="13"/>
      <c r="D21" s="13"/>
      <c r="E21" s="13"/>
      <c r="F21" s="13"/>
      <c r="H21" s="13"/>
      <c r="I21" s="85"/>
    </row>
    <row r="22" spans="2:9" ht="15.75" thickBot="1" x14ac:dyDescent="0.25">
      <c r="C22" s="13" t="s">
        <v>62</v>
      </c>
      <c r="D22" s="200">
        <v>0</v>
      </c>
      <c r="E22" s="199">
        <v>35</v>
      </c>
      <c r="H22" s="13" t="s">
        <v>100</v>
      </c>
      <c r="I22" s="85">
        <v>100.456</v>
      </c>
    </row>
    <row r="23" spans="2:9" ht="4.5" customHeight="1" thickBot="1" x14ac:dyDescent="0.25">
      <c r="C23" s="13"/>
      <c r="D23" s="13"/>
      <c r="E23" s="13"/>
      <c r="F23" s="13"/>
      <c r="H23" s="13"/>
      <c r="I23" s="85"/>
    </row>
    <row r="24" spans="2:9" ht="15.75" thickBot="1" x14ac:dyDescent="0.25">
      <c r="C24" s="13" t="s">
        <v>63</v>
      </c>
      <c r="D24" s="200">
        <v>0.15</v>
      </c>
      <c r="E24" s="199">
        <v>20</v>
      </c>
      <c r="H24" s="13" t="s">
        <v>101</v>
      </c>
      <c r="I24" s="85">
        <v>100.80800000000001</v>
      </c>
    </row>
    <row r="25" spans="2:9" ht="4.5" customHeight="1" thickBot="1" x14ac:dyDescent="0.25">
      <c r="C25" s="13"/>
      <c r="D25" s="13"/>
      <c r="E25" s="13"/>
      <c r="F25" s="13"/>
      <c r="H25" s="13"/>
      <c r="I25" s="85"/>
    </row>
    <row r="26" spans="2:9" ht="15.75" thickBot="1" x14ac:dyDescent="0.25">
      <c r="C26" s="13" t="s">
        <v>60</v>
      </c>
      <c r="D26" s="200">
        <v>0.3</v>
      </c>
      <c r="E26" s="199">
        <v>0</v>
      </c>
      <c r="H26" s="13" t="s">
        <v>102</v>
      </c>
      <c r="I26" s="85">
        <v>97.005300000000005</v>
      </c>
    </row>
    <row r="27" spans="2:9" ht="4.5" customHeight="1" thickBot="1" x14ac:dyDescent="0.25">
      <c r="C27" s="13"/>
      <c r="D27" s="13"/>
      <c r="E27" s="13"/>
      <c r="F27" s="13"/>
      <c r="H27" s="13"/>
      <c r="I27" s="85"/>
    </row>
    <row r="28" spans="2:9" ht="15.75" thickBot="1" x14ac:dyDescent="0.25">
      <c r="C28" s="13" t="s">
        <v>64</v>
      </c>
      <c r="D28" s="200">
        <v>0.15</v>
      </c>
      <c r="E28" s="199">
        <v>0</v>
      </c>
      <c r="H28" s="13" t="s">
        <v>103</v>
      </c>
      <c r="I28" s="85">
        <v>96.283699999999996</v>
      </c>
    </row>
    <row r="29" spans="2:9" ht="4.5" customHeight="1" thickBot="1" x14ac:dyDescent="0.25">
      <c r="C29" s="13"/>
      <c r="D29" s="13"/>
      <c r="E29" s="13"/>
      <c r="F29" s="13"/>
      <c r="H29" s="13"/>
      <c r="I29" s="85"/>
    </row>
    <row r="30" spans="2:9" ht="15.75" thickBot="1" x14ac:dyDescent="0.25">
      <c r="C30" s="13" t="s">
        <v>28</v>
      </c>
      <c r="D30" s="200">
        <v>0.1</v>
      </c>
      <c r="E30" s="199">
        <v>10</v>
      </c>
      <c r="H30" s="13" t="s">
        <v>104</v>
      </c>
      <c r="I30" s="85">
        <v>97.048500000000004</v>
      </c>
    </row>
    <row r="31" spans="2:9" ht="4.5" customHeight="1" thickBot="1" x14ac:dyDescent="0.25">
      <c r="C31" s="13"/>
      <c r="D31" s="13"/>
      <c r="E31" s="13"/>
      <c r="F31" s="13"/>
      <c r="H31" s="13"/>
      <c r="I31" s="85"/>
    </row>
    <row r="32" spans="2:9" ht="15.75" thickBot="1" x14ac:dyDescent="0.25">
      <c r="C32" s="13" t="s">
        <v>26</v>
      </c>
      <c r="D32" s="200">
        <v>0</v>
      </c>
      <c r="E32" s="199">
        <v>15</v>
      </c>
      <c r="H32" s="13" t="s">
        <v>105</v>
      </c>
      <c r="I32" s="85">
        <v>98.486199999999997</v>
      </c>
    </row>
    <row r="33" spans="3:14" ht="4.5" customHeight="1" thickBot="1" x14ac:dyDescent="0.25">
      <c r="C33" s="13"/>
      <c r="D33" s="13"/>
      <c r="E33" s="13"/>
      <c r="F33" s="13"/>
      <c r="H33" s="13"/>
      <c r="I33" s="85"/>
    </row>
    <row r="34" spans="3:14" ht="15.75" thickBot="1" x14ac:dyDescent="0.25">
      <c r="C34" s="13" t="s">
        <v>65</v>
      </c>
      <c r="D34" s="200">
        <v>0.2</v>
      </c>
      <c r="E34" s="199">
        <v>20</v>
      </c>
      <c r="H34" s="13" t="s">
        <v>106</v>
      </c>
      <c r="I34" s="85">
        <v>98.965800000000002</v>
      </c>
    </row>
    <row r="35" spans="3:14" ht="4.5" customHeight="1" thickBot="1" x14ac:dyDescent="0.25">
      <c r="C35" s="13"/>
      <c r="D35" s="13"/>
      <c r="E35" s="13"/>
      <c r="F35" s="13"/>
      <c r="H35" s="13"/>
      <c r="I35" s="85"/>
    </row>
    <row r="36" spans="3:14" ht="15.75" thickBot="1" x14ac:dyDescent="0.25">
      <c r="C36" s="13" t="s">
        <v>13</v>
      </c>
      <c r="D36" s="200">
        <v>0.05</v>
      </c>
      <c r="E36" s="199">
        <v>0</v>
      </c>
      <c r="F36" s="4"/>
      <c r="G36" s="4"/>
      <c r="H36" s="13" t="s">
        <v>107</v>
      </c>
      <c r="I36" s="85">
        <v>99.366</v>
      </c>
      <c r="J36" s="4"/>
      <c r="K36" s="4"/>
      <c r="L36" s="4"/>
      <c r="M36" s="4"/>
      <c r="N36" s="4"/>
    </row>
    <row r="37" spans="3:14" ht="4.5" customHeight="1" thickBot="1" x14ac:dyDescent="0.25">
      <c r="C37" s="13"/>
      <c r="D37" s="13"/>
      <c r="E37" s="13"/>
      <c r="F37" s="13"/>
      <c r="H37" s="13"/>
      <c r="I37" s="85"/>
    </row>
    <row r="38" spans="3:14" ht="15.75" thickBot="1" x14ac:dyDescent="0.25">
      <c r="C38" s="13" t="s">
        <v>10</v>
      </c>
      <c r="D38" s="200">
        <v>0.05</v>
      </c>
      <c r="E38" s="199">
        <v>0</v>
      </c>
      <c r="F38" s="5"/>
      <c r="G38" s="5"/>
      <c r="H38" s="13" t="s">
        <v>108</v>
      </c>
      <c r="I38" s="86">
        <v>101.423</v>
      </c>
      <c r="J38" s="5"/>
      <c r="K38" s="5"/>
      <c r="L38" s="5"/>
      <c r="M38" s="4"/>
      <c r="N38" s="4"/>
    </row>
    <row r="39" spans="3:14" ht="4.5" customHeight="1" x14ac:dyDescent="0.2">
      <c r="C39" s="13"/>
      <c r="D39" s="13"/>
      <c r="E39" s="13"/>
      <c r="F39" s="13"/>
      <c r="H39" s="13"/>
      <c r="I39" s="85"/>
    </row>
    <row r="40" spans="3:14" ht="15.75" x14ac:dyDescent="0.25">
      <c r="C40" s="6" t="s">
        <v>86</v>
      </c>
      <c r="D40" s="7">
        <f>SUM(D22:D38)</f>
        <v>1</v>
      </c>
      <c r="E40" s="7"/>
      <c r="F40" s="8" t="str">
        <f>IF(D40=100%,"","← ¡Debe ser el 100%!")</f>
        <v/>
      </c>
      <c r="H40" s="13" t="s">
        <v>109</v>
      </c>
      <c r="I40" s="85">
        <v>103.3</v>
      </c>
    </row>
    <row r="41" spans="3:14" ht="4.5" customHeight="1" x14ac:dyDescent="0.2">
      <c r="C41" s="13"/>
      <c r="D41" s="13"/>
      <c r="E41" s="13"/>
      <c r="F41" s="13"/>
      <c r="H41" s="13"/>
      <c r="I41" s="85"/>
    </row>
    <row r="42" spans="3:14" ht="15" x14ac:dyDescent="0.2">
      <c r="H42" s="13" t="s">
        <v>110</v>
      </c>
      <c r="I42" s="85">
        <v>103.535</v>
      </c>
    </row>
    <row r="43" spans="3:14" ht="4.5" customHeight="1" x14ac:dyDescent="0.2">
      <c r="C43" s="13"/>
      <c r="D43" s="13"/>
      <c r="E43" s="13"/>
      <c r="F43" s="13"/>
      <c r="H43" s="13"/>
      <c r="I43" s="85"/>
    </row>
    <row r="44" spans="3:14" ht="15" x14ac:dyDescent="0.2">
      <c r="H44" s="13" t="s">
        <v>111</v>
      </c>
      <c r="I44" s="85">
        <v>103.322</v>
      </c>
    </row>
  </sheetData>
  <sheetProtection selectLockedCells="1"/>
  <mergeCells count="7">
    <mergeCell ref="B8:I8"/>
    <mergeCell ref="B9:I9"/>
    <mergeCell ref="B3:K3"/>
    <mergeCell ref="B4:I4"/>
    <mergeCell ref="B5:I5"/>
    <mergeCell ref="B6:I6"/>
    <mergeCell ref="B7:I7"/>
  </mergeCells>
  <phoneticPr fontId="9" type="noConversion"/>
  <pageMargins left="0.75" right="0.75" top="1" bottom="1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2049" r:id="rId4">
          <objectPr defaultSize="0" autoPict="0" r:id="rId5">
            <anchor moveWithCells="1" sizeWithCells="1">
              <from>
                <xdr:col>1</xdr:col>
                <xdr:colOff>9525</xdr:colOff>
                <xdr:row>11</xdr:row>
                <xdr:rowOff>76200</xdr:rowOff>
              </from>
              <to>
                <xdr:col>8</xdr:col>
                <xdr:colOff>9525</xdr:colOff>
                <xdr:row>14</xdr:row>
                <xdr:rowOff>85725</xdr:rowOff>
              </to>
            </anchor>
          </objectPr>
        </oleObject>
      </mc:Choice>
      <mc:Fallback>
        <oleObject progId="Equation.DSMT4" shapeId="2049" r:id="rId4"/>
      </mc:Fallback>
    </mc:AlternateContent>
    <mc:AlternateContent xmlns:mc="http://schemas.openxmlformats.org/markup-compatibility/2006">
      <mc:Choice Requires="x14">
        <oleObject progId="CorelPhotoPaint.Image.11" shapeId="2082" r:id="rId6">
          <objectPr defaultSize="0" autoPict="0" r:id="rId7">
            <anchor moveWithCells="1">
              <from>
                <xdr:col>0</xdr:col>
                <xdr:colOff>28575</xdr:colOff>
                <xdr:row>0</xdr:row>
                <xdr:rowOff>9525</xdr:rowOff>
              </from>
              <to>
                <xdr:col>2</xdr:col>
                <xdr:colOff>790575</xdr:colOff>
                <xdr:row>0</xdr:row>
                <xdr:rowOff>523875</xdr:rowOff>
              </to>
            </anchor>
          </objectPr>
        </oleObject>
      </mc:Choice>
      <mc:Fallback>
        <oleObject progId="CorelPhotoPaint.Image.11" shapeId="2082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6" r:id="rId8" name="Button 18">
              <controlPr defaultSize="0" print="0" autoFill="0" autoPict="0" macro="[0]!BtnCoeficientes">
                <anchor moveWithCells="1">
                  <from>
                    <xdr:col>9</xdr:col>
                    <xdr:colOff>85725</xdr:colOff>
                    <xdr:row>3</xdr:row>
                    <xdr:rowOff>28575</xdr:rowOff>
                  </from>
                  <to>
                    <xdr:col>10</xdr:col>
                    <xdr:colOff>1209675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9" name="Button 19">
              <controlPr defaultSize="0" print="0" autoFill="0" autoPict="0" macro="[0]!IrDatosOriginalesModelo">
                <anchor moveWithCells="1">
                  <from>
                    <xdr:col>9</xdr:col>
                    <xdr:colOff>76200</xdr:colOff>
                    <xdr:row>4</xdr:row>
                    <xdr:rowOff>28575</xdr:rowOff>
                  </from>
                  <to>
                    <xdr:col>10</xdr:col>
                    <xdr:colOff>1209675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Button 20">
              <controlPr defaultSize="0" print="0" autoFill="0" autoPict="0" macro="[0]!IrDatosCalculoCostes">
                <anchor moveWithCells="1">
                  <from>
                    <xdr:col>9</xdr:col>
                    <xdr:colOff>66675</xdr:colOff>
                    <xdr:row>5</xdr:row>
                    <xdr:rowOff>38100</xdr:rowOff>
                  </from>
                  <to>
                    <xdr:col>10</xdr:col>
                    <xdr:colOff>1200150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1" name="Button 21">
              <controlPr defaultSize="0" print="0" autoFill="0" autoPict="0" macro="[0]!IrResultados">
                <anchor moveWithCells="1">
                  <from>
                    <xdr:col>9</xdr:col>
                    <xdr:colOff>66675</xdr:colOff>
                    <xdr:row>6</xdr:row>
                    <xdr:rowOff>47625</xdr:rowOff>
                  </from>
                  <to>
                    <xdr:col>10</xdr:col>
                    <xdr:colOff>1200150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2" name="Button 22">
              <controlPr defaultSize="0" print="0" autoFill="0" autoPict="0" macro="[0]!IrModelosReferencia">
                <anchor moveWithCells="1">
                  <from>
                    <xdr:col>9</xdr:col>
                    <xdr:colOff>66675</xdr:colOff>
                    <xdr:row>7</xdr:row>
                    <xdr:rowOff>38100</xdr:rowOff>
                  </from>
                  <to>
                    <xdr:col>10</xdr:col>
                    <xdr:colOff>1200150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3" name="Button 23">
              <controlPr defaultSize="0" print="0" autoFill="0" autoPict="0" macro="[0]!IrSimulaciones">
                <anchor moveWithCells="1">
                  <from>
                    <xdr:col>9</xdr:col>
                    <xdr:colOff>66675</xdr:colOff>
                    <xdr:row>8</xdr:row>
                    <xdr:rowOff>47625</xdr:rowOff>
                  </from>
                  <to>
                    <xdr:col>10</xdr:col>
                    <xdr:colOff>1200150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4" name="Button 24">
              <controlPr defaultSize="0" print="0" autoFill="0" autoPict="0" macro="[0]!SubirInstruccionesUso">
                <anchor moveWithCells="1">
                  <from>
                    <xdr:col>1</xdr:col>
                    <xdr:colOff>400050</xdr:colOff>
                    <xdr:row>41</xdr:row>
                    <xdr:rowOff>171450</xdr:rowOff>
                  </from>
                  <to>
                    <xdr:col>2</xdr:col>
                    <xdr:colOff>1000125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5" name="Spinner 25">
              <controlPr defaultSize="0" autoPict="0">
                <anchor moveWithCells="1" sizeWithCells="1">
                  <from>
                    <xdr:col>3</xdr:col>
                    <xdr:colOff>914400</xdr:colOff>
                    <xdr:row>21</xdr:row>
                    <xdr:rowOff>0</xdr:rowOff>
                  </from>
                  <to>
                    <xdr:col>3</xdr:col>
                    <xdr:colOff>1038225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6" name="Spinner 26">
              <controlPr defaultSize="0" autoPict="0">
                <anchor moveWithCells="1" sizeWithCells="1">
                  <from>
                    <xdr:col>3</xdr:col>
                    <xdr:colOff>914400</xdr:colOff>
                    <xdr:row>23</xdr:row>
                    <xdr:rowOff>0</xdr:rowOff>
                  </from>
                  <to>
                    <xdr:col>3</xdr:col>
                    <xdr:colOff>1038225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7" name="Spinner 27">
              <controlPr defaultSize="0" autoPict="0">
                <anchor moveWithCells="1" sizeWithCells="1">
                  <from>
                    <xdr:col>3</xdr:col>
                    <xdr:colOff>914400</xdr:colOff>
                    <xdr:row>25</xdr:row>
                    <xdr:rowOff>0</xdr:rowOff>
                  </from>
                  <to>
                    <xdr:col>3</xdr:col>
                    <xdr:colOff>1038225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8" name="Spinner 28">
              <controlPr defaultSize="0" autoPict="0">
                <anchor moveWithCells="1" sizeWithCells="1">
                  <from>
                    <xdr:col>3</xdr:col>
                    <xdr:colOff>914400</xdr:colOff>
                    <xdr:row>27</xdr:row>
                    <xdr:rowOff>0</xdr:rowOff>
                  </from>
                  <to>
                    <xdr:col>3</xdr:col>
                    <xdr:colOff>1038225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9" name="Spinner 29">
              <controlPr defaultSize="0" autoPict="0">
                <anchor moveWithCells="1" sizeWithCells="1">
                  <from>
                    <xdr:col>3</xdr:col>
                    <xdr:colOff>914400</xdr:colOff>
                    <xdr:row>29</xdr:row>
                    <xdr:rowOff>0</xdr:rowOff>
                  </from>
                  <to>
                    <xdr:col>3</xdr:col>
                    <xdr:colOff>1038225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0" name="Spinner 30">
              <controlPr defaultSize="0" autoPict="0">
                <anchor moveWithCells="1" sizeWithCells="1">
                  <from>
                    <xdr:col>3</xdr:col>
                    <xdr:colOff>914400</xdr:colOff>
                    <xdr:row>31</xdr:row>
                    <xdr:rowOff>0</xdr:rowOff>
                  </from>
                  <to>
                    <xdr:col>3</xdr:col>
                    <xdr:colOff>1038225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1" name="Spinner 31">
              <controlPr defaultSize="0" autoPict="0">
                <anchor moveWithCells="1" sizeWithCells="1">
                  <from>
                    <xdr:col>3</xdr:col>
                    <xdr:colOff>914400</xdr:colOff>
                    <xdr:row>33</xdr:row>
                    <xdr:rowOff>0</xdr:rowOff>
                  </from>
                  <to>
                    <xdr:col>3</xdr:col>
                    <xdr:colOff>1038225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Spinner 32">
              <controlPr defaultSize="0" autoPict="0">
                <anchor moveWithCells="1" sizeWithCells="1">
                  <from>
                    <xdr:col>3</xdr:col>
                    <xdr:colOff>914400</xdr:colOff>
                    <xdr:row>35</xdr:row>
                    <xdr:rowOff>0</xdr:rowOff>
                  </from>
                  <to>
                    <xdr:col>3</xdr:col>
                    <xdr:colOff>1038225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3" name="Spinner 33">
              <controlPr defaultSize="0" autoPict="0">
                <anchor moveWithCells="1" sizeWithCells="1">
                  <from>
                    <xdr:col>3</xdr:col>
                    <xdr:colOff>914400</xdr:colOff>
                    <xdr:row>37</xdr:row>
                    <xdr:rowOff>0</xdr:rowOff>
                  </from>
                  <to>
                    <xdr:col>3</xdr:col>
                    <xdr:colOff>1038225</xdr:colOff>
                    <xdr:row>37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theme="8" tint="0.39997558519241921"/>
  </sheetPr>
  <dimension ref="A1:AW135"/>
  <sheetViews>
    <sheetView showGridLines="0" tabSelected="1" zoomScaleNormal="100" zoomScaleSheetLayoutView="100" workbookViewId="0">
      <pane xSplit="2" ySplit="2" topLeftCell="AP95" activePane="bottomRight" state="frozen"/>
      <selection pane="topRight" activeCell="B1" sqref="B1"/>
      <selection pane="bottomLeft" activeCell="A2" sqref="A2"/>
      <selection pane="bottomRight" activeCell="AQ98" sqref="AQ98"/>
    </sheetView>
  </sheetViews>
  <sheetFormatPr baseColWidth="10" defaultRowHeight="12.75" x14ac:dyDescent="0.2"/>
  <cols>
    <col min="1" max="1" width="6.140625" style="33" customWidth="1"/>
    <col min="2" max="2" width="18.28515625" style="33" customWidth="1"/>
    <col min="3" max="7" width="14.7109375" style="33" customWidth="1"/>
    <col min="8" max="10" width="14.7109375" style="32" customWidth="1"/>
    <col min="11" max="12" width="14.7109375" style="33" customWidth="1"/>
    <col min="13" max="13" width="13.7109375" style="33" bestFit="1" customWidth="1"/>
    <col min="14" max="14" width="14.5703125" style="33" bestFit="1" customWidth="1"/>
    <col min="15" max="16" width="14.7109375" style="32" customWidth="1"/>
    <col min="17" max="17" width="17.5703125" style="33" customWidth="1"/>
    <col min="18" max="18" width="18.5703125" style="33" customWidth="1"/>
    <col min="19" max="19" width="13.7109375" style="33" bestFit="1" customWidth="1"/>
    <col min="20" max="20" width="17.42578125" style="35" customWidth="1"/>
    <col min="21" max="23" width="13.28515625" style="35" customWidth="1"/>
    <col min="24" max="26" width="13.28515625" style="36" customWidth="1"/>
    <col min="27" max="28" width="13.28515625" style="32" customWidth="1"/>
    <col min="29" max="45" width="13.28515625" style="33" customWidth="1"/>
    <col min="46" max="46" width="13.28515625" style="34" customWidth="1"/>
    <col min="47" max="48" width="13.28515625" style="33" customWidth="1"/>
    <col min="49" max="49" width="18.85546875" style="33" bestFit="1" customWidth="1"/>
    <col min="50" max="16384" width="11.42578125" style="33"/>
  </cols>
  <sheetData>
    <row r="1" spans="1:49" s="202" customFormat="1" ht="43.5" customHeight="1" thickTop="1" thickBot="1" x14ac:dyDescent="0.25">
      <c r="M1" s="358"/>
      <c r="N1" s="366"/>
      <c r="O1" s="355"/>
      <c r="P1" s="356"/>
      <c r="Q1" s="355"/>
      <c r="R1" s="357"/>
      <c r="T1" s="235"/>
      <c r="U1" s="235"/>
      <c r="V1" s="203" t="s">
        <v>163</v>
      </c>
      <c r="W1" s="203" t="s">
        <v>163</v>
      </c>
      <c r="X1" s="235"/>
      <c r="Y1" s="654" t="s">
        <v>125</v>
      </c>
      <c r="Z1" s="655"/>
      <c r="AA1" s="358" t="s">
        <v>159</v>
      </c>
      <c r="AB1" s="358"/>
    </row>
    <row r="2" spans="1:49" ht="39.75" customHeight="1" thickTop="1" thickBot="1" x14ac:dyDescent="0.25">
      <c r="A2" s="652" t="s">
        <v>0</v>
      </c>
      <c r="B2" s="653"/>
      <c r="C2" s="38" t="s">
        <v>17</v>
      </c>
      <c r="D2" s="38" t="s">
        <v>1</v>
      </c>
      <c r="E2" s="39" t="s">
        <v>18</v>
      </c>
      <c r="F2" s="38" t="s">
        <v>19</v>
      </c>
      <c r="G2" s="39" t="s">
        <v>118</v>
      </c>
      <c r="H2" s="38" t="s">
        <v>20</v>
      </c>
      <c r="I2" s="39" t="s">
        <v>119</v>
      </c>
      <c r="J2" s="40" t="s">
        <v>21</v>
      </c>
      <c r="K2" s="38" t="s">
        <v>22</v>
      </c>
      <c r="L2" s="38" t="s">
        <v>2</v>
      </c>
      <c r="M2" s="39" t="s">
        <v>16</v>
      </c>
      <c r="N2" s="38" t="s">
        <v>8</v>
      </c>
      <c r="O2" s="40" t="s">
        <v>24</v>
      </c>
      <c r="P2" s="38" t="s">
        <v>25</v>
      </c>
      <c r="Q2" s="41" t="s">
        <v>27</v>
      </c>
      <c r="R2" s="38" t="s">
        <v>71</v>
      </c>
      <c r="S2" s="39" t="s">
        <v>144</v>
      </c>
      <c r="T2" s="42" t="s">
        <v>23</v>
      </c>
      <c r="U2" s="43" t="s">
        <v>15</v>
      </c>
      <c r="V2" s="44" t="s">
        <v>26</v>
      </c>
      <c r="W2" s="43" t="s">
        <v>120</v>
      </c>
      <c r="X2" s="43" t="s">
        <v>54</v>
      </c>
      <c r="Y2" s="43" t="s">
        <v>6</v>
      </c>
      <c r="Z2" s="44" t="s">
        <v>5</v>
      </c>
      <c r="AA2" s="369" t="s">
        <v>11</v>
      </c>
      <c r="AB2" s="551" t="s">
        <v>161</v>
      </c>
      <c r="AC2" s="371" t="s">
        <v>59</v>
      </c>
      <c r="AD2" s="372" t="s">
        <v>161</v>
      </c>
      <c r="AE2" s="369" t="s">
        <v>12</v>
      </c>
      <c r="AF2" s="370" t="s">
        <v>161</v>
      </c>
      <c r="AG2" s="371" t="s">
        <v>55</v>
      </c>
      <c r="AH2" s="372" t="s">
        <v>161</v>
      </c>
      <c r="AI2" s="369" t="s">
        <v>3</v>
      </c>
      <c r="AJ2" s="370" t="s">
        <v>161</v>
      </c>
      <c r="AK2" s="371" t="s">
        <v>4</v>
      </c>
      <c r="AL2" s="372" t="s">
        <v>161</v>
      </c>
      <c r="AM2" s="371" t="s">
        <v>7</v>
      </c>
      <c r="AN2" s="372" t="s">
        <v>161</v>
      </c>
      <c r="AO2" s="369" t="s">
        <v>123</v>
      </c>
      <c r="AP2" s="370" t="s">
        <v>161</v>
      </c>
      <c r="AQ2" s="371" t="s">
        <v>122</v>
      </c>
      <c r="AR2" s="373" t="s">
        <v>161</v>
      </c>
      <c r="AS2" s="374" t="s">
        <v>56</v>
      </c>
      <c r="AT2" s="52" t="s">
        <v>57</v>
      </c>
      <c r="AU2" s="59" t="s">
        <v>121</v>
      </c>
      <c r="AV2" s="602" t="s">
        <v>160</v>
      </c>
      <c r="AW2" s="309" t="s">
        <v>143</v>
      </c>
    </row>
    <row r="3" spans="1:49" ht="15.75" thickTop="1" x14ac:dyDescent="0.25">
      <c r="A3" s="662">
        <v>2011</v>
      </c>
      <c r="B3" s="50">
        <v>40544</v>
      </c>
      <c r="C3" s="133">
        <v>31319.32</v>
      </c>
      <c r="D3" s="134">
        <v>6.88</v>
      </c>
      <c r="E3" s="133">
        <v>10138.69</v>
      </c>
      <c r="F3" s="134">
        <v>4.72</v>
      </c>
      <c r="G3" s="133">
        <v>6550.3</v>
      </c>
      <c r="H3" s="134">
        <v>8.5500000000000007</v>
      </c>
      <c r="I3" s="133">
        <v>1032.57</v>
      </c>
      <c r="J3" s="134">
        <v>9.9</v>
      </c>
      <c r="K3" s="133">
        <v>1399.17</v>
      </c>
      <c r="L3" s="134">
        <v>10.16</v>
      </c>
      <c r="M3" s="135">
        <v>31.9</v>
      </c>
      <c r="N3" s="135">
        <v>50.96</v>
      </c>
      <c r="O3" s="136">
        <v>18959.123216999997</v>
      </c>
      <c r="P3" s="136">
        <v>64668.201780000025</v>
      </c>
      <c r="Q3" s="137">
        <v>5738.3751499999998</v>
      </c>
      <c r="R3" s="137">
        <v>721.41754700000001</v>
      </c>
      <c r="S3" s="135">
        <v>9.7899999999999991</v>
      </c>
      <c r="T3" s="203">
        <v>8.7338313857418104</v>
      </c>
      <c r="U3" s="203">
        <v>6.0452233396366974</v>
      </c>
      <c r="V3" s="203">
        <v>3.4109278704415118</v>
      </c>
      <c r="W3" s="203">
        <v>7.9543049290427081</v>
      </c>
      <c r="X3" s="204">
        <v>100.00000000000001</v>
      </c>
      <c r="Y3" s="215" t="s">
        <v>163</v>
      </c>
      <c r="Z3" s="215" t="s">
        <v>163</v>
      </c>
      <c r="AA3" s="606">
        <v>0</v>
      </c>
      <c r="AB3" s="607">
        <v>100</v>
      </c>
      <c r="AC3" s="608">
        <v>0.15</v>
      </c>
      <c r="AD3" s="607">
        <v>100</v>
      </c>
      <c r="AE3" s="606">
        <v>0.3</v>
      </c>
      <c r="AF3" s="607">
        <v>100</v>
      </c>
      <c r="AG3" s="608">
        <v>0.15</v>
      </c>
      <c r="AH3" s="607">
        <v>100</v>
      </c>
      <c r="AI3" s="606">
        <v>0.1</v>
      </c>
      <c r="AJ3" s="607">
        <v>100</v>
      </c>
      <c r="AK3" s="608">
        <v>0</v>
      </c>
      <c r="AL3" s="607">
        <v>100</v>
      </c>
      <c r="AM3" s="606">
        <v>0.2</v>
      </c>
      <c r="AN3" s="607">
        <v>100</v>
      </c>
      <c r="AO3" s="608">
        <v>0.05</v>
      </c>
      <c r="AP3" s="607">
        <v>100</v>
      </c>
      <c r="AQ3" s="606">
        <v>0.05</v>
      </c>
      <c r="AR3" s="607">
        <v>100</v>
      </c>
      <c r="AS3" s="609"/>
      <c r="AT3" s="610">
        <v>0</v>
      </c>
      <c r="AU3" s="611"/>
      <c r="AV3" s="603">
        <v>100</v>
      </c>
      <c r="AW3" s="310"/>
    </row>
    <row r="4" spans="1:49" ht="15" x14ac:dyDescent="0.25">
      <c r="A4" s="663"/>
      <c r="B4" s="51">
        <v>40575</v>
      </c>
      <c r="C4" s="138">
        <v>28642.45</v>
      </c>
      <c r="D4" s="139">
        <v>6.96</v>
      </c>
      <c r="E4" s="138">
        <v>9232.9699999999993</v>
      </c>
      <c r="F4" s="139">
        <v>4.72</v>
      </c>
      <c r="G4" s="138">
        <v>5958.78</v>
      </c>
      <c r="H4" s="139">
        <v>8.6199999999999992</v>
      </c>
      <c r="I4" s="138">
        <v>1190.8599999999999</v>
      </c>
      <c r="J4" s="139">
        <v>10.09</v>
      </c>
      <c r="K4" s="138">
        <v>1305.44</v>
      </c>
      <c r="L4" s="139">
        <v>9.86</v>
      </c>
      <c r="M4" s="140">
        <v>31.9</v>
      </c>
      <c r="N4" s="140">
        <v>50.43</v>
      </c>
      <c r="O4" s="141">
        <v>18960.120982000004</v>
      </c>
      <c r="P4" s="141">
        <v>64300.659129999993</v>
      </c>
      <c r="Q4" s="142">
        <v>5891.7399200000009</v>
      </c>
      <c r="R4" s="142">
        <v>762.97907899999996</v>
      </c>
      <c r="S4" s="140">
        <v>9.9499999999999993</v>
      </c>
      <c r="T4" s="205">
        <v>8.8648464817809014</v>
      </c>
      <c r="U4" s="205">
        <v>6.0978400158118662</v>
      </c>
      <c r="V4" s="205">
        <v>3.3913633352363375</v>
      </c>
      <c r="W4" s="205">
        <v>7.7220202783568084</v>
      </c>
      <c r="X4" s="206">
        <v>101.05301722836737</v>
      </c>
      <c r="Y4" s="215">
        <v>3.4395220654827039</v>
      </c>
      <c r="Z4" s="215">
        <v>7.4838061641890787</v>
      </c>
      <c r="AA4" s="612">
        <v>1.1627906976744207E-2</v>
      </c>
      <c r="AB4" s="611">
        <v>101.16279069767442</v>
      </c>
      <c r="AC4" s="612">
        <v>-2.9527559055118169E-2</v>
      </c>
      <c r="AD4" s="611">
        <v>97.047244094488178</v>
      </c>
      <c r="AE4" s="612">
        <v>1.500087307077802E-2</v>
      </c>
      <c r="AF4" s="611">
        <v>101.50008730707781</v>
      </c>
      <c r="AG4" s="612">
        <v>8.7038432195178927E-3</v>
      </c>
      <c r="AH4" s="611">
        <v>100.87038432195179</v>
      </c>
      <c r="AI4" s="612" t="s">
        <v>163</v>
      </c>
      <c r="AJ4" s="611" t="s">
        <v>163</v>
      </c>
      <c r="AK4" s="612" t="s">
        <v>163</v>
      </c>
      <c r="AL4" s="611" t="s">
        <v>163</v>
      </c>
      <c r="AM4" s="612">
        <v>1.0530172283673478E-2</v>
      </c>
      <c r="AN4" s="611">
        <v>101.05301722836735</v>
      </c>
      <c r="AO4" s="612">
        <v>0</v>
      </c>
      <c r="AP4" s="611">
        <v>100</v>
      </c>
      <c r="AQ4" s="612">
        <v>-1.040031397174257E-2</v>
      </c>
      <c r="AR4" s="611">
        <v>98.959968602825739</v>
      </c>
      <c r="AS4" s="613" t="s">
        <v>163</v>
      </c>
      <c r="AT4" s="614" t="s">
        <v>163</v>
      </c>
      <c r="AU4" s="611"/>
      <c r="AV4" s="603" t="s">
        <v>163</v>
      </c>
      <c r="AW4" s="311">
        <v>8.9233333333333338</v>
      </c>
    </row>
    <row r="5" spans="1:49" ht="15" x14ac:dyDescent="0.25">
      <c r="A5" s="663"/>
      <c r="B5" s="51">
        <v>40603</v>
      </c>
      <c r="C5" s="138">
        <v>33329.53</v>
      </c>
      <c r="D5" s="139">
        <v>6.98</v>
      </c>
      <c r="E5" s="138">
        <v>10497.92</v>
      </c>
      <c r="F5" s="139">
        <v>4.7699999999999996</v>
      </c>
      <c r="G5" s="138">
        <v>6784</v>
      </c>
      <c r="H5" s="139">
        <v>8.4700000000000006</v>
      </c>
      <c r="I5" s="138">
        <v>1690.48</v>
      </c>
      <c r="J5" s="139">
        <v>9.4700000000000006</v>
      </c>
      <c r="K5" s="138">
        <v>1508.96</v>
      </c>
      <c r="L5" s="139">
        <v>10.78</v>
      </c>
      <c r="M5" s="140">
        <v>31.8</v>
      </c>
      <c r="N5" s="140">
        <v>48.94</v>
      </c>
      <c r="O5" s="141">
        <v>23341.400549000005</v>
      </c>
      <c r="P5" s="141">
        <v>82074.782999999981</v>
      </c>
      <c r="Q5" s="142">
        <v>8167.3717100000003</v>
      </c>
      <c r="R5" s="142">
        <v>1205.499521</v>
      </c>
      <c r="S5" s="140">
        <v>10.029999999999999</v>
      </c>
      <c r="T5" s="205">
        <v>8.669478906080375</v>
      </c>
      <c r="U5" s="205">
        <v>6.1211194251371426</v>
      </c>
      <c r="V5" s="205">
        <v>3.516274990770262</v>
      </c>
      <c r="W5" s="205">
        <v>6.7750932851677179</v>
      </c>
      <c r="X5" s="206">
        <v>101.28614023104738</v>
      </c>
      <c r="Y5" s="215">
        <v>3.4817776159692673</v>
      </c>
      <c r="Z5" s="215">
        <v>7.6447708407474098</v>
      </c>
      <c r="AA5" s="612">
        <v>2.8735632183909399E-3</v>
      </c>
      <c r="AB5" s="611">
        <v>101.45348837209305</v>
      </c>
      <c r="AC5" s="612">
        <v>9.3306288032454443E-2</v>
      </c>
      <c r="AD5" s="611">
        <v>106.1023622047244</v>
      </c>
      <c r="AE5" s="612">
        <v>-2.2038461252774866E-2</v>
      </c>
      <c r="AF5" s="611">
        <v>99.2631815658075</v>
      </c>
      <c r="AG5" s="612">
        <v>3.8176484238536812E-3</v>
      </c>
      <c r="AH5" s="611">
        <v>101.255471985672</v>
      </c>
      <c r="AI5" s="612">
        <v>2.1508397335110896E-2</v>
      </c>
      <c r="AJ5" s="611" t="s">
        <v>163</v>
      </c>
      <c r="AK5" s="612">
        <v>1.2285297108751925E-2</v>
      </c>
      <c r="AL5" s="611" t="s">
        <v>163</v>
      </c>
      <c r="AM5" s="612">
        <v>2.3069375766702205E-3</v>
      </c>
      <c r="AN5" s="611">
        <v>101.28614023104737</v>
      </c>
      <c r="AO5" s="612">
        <v>-3.1347962382444194E-3</v>
      </c>
      <c r="AP5" s="611">
        <v>99.686520376175565</v>
      </c>
      <c r="AQ5" s="612">
        <v>-2.954590521514977E-2</v>
      </c>
      <c r="AR5" s="611">
        <v>96.036106750392449</v>
      </c>
      <c r="AS5" s="613">
        <v>8.9352442687891821E-3</v>
      </c>
      <c r="AT5" s="614">
        <v>8.9352442687891821E-3</v>
      </c>
      <c r="AU5" s="611">
        <v>100</v>
      </c>
      <c r="AV5" s="603" t="s">
        <v>163</v>
      </c>
      <c r="AW5" s="311">
        <v>9.2633333333333336</v>
      </c>
    </row>
    <row r="6" spans="1:49" ht="15" x14ac:dyDescent="0.25">
      <c r="A6" s="663"/>
      <c r="B6" s="51">
        <v>40634</v>
      </c>
      <c r="C6" s="138">
        <v>30664.87</v>
      </c>
      <c r="D6" s="139">
        <v>7.05</v>
      </c>
      <c r="E6" s="138">
        <v>9522.44</v>
      </c>
      <c r="F6" s="139">
        <v>4.8</v>
      </c>
      <c r="G6" s="138">
        <v>6576.42</v>
      </c>
      <c r="H6" s="139">
        <v>8.4700000000000006</v>
      </c>
      <c r="I6" s="138">
        <v>1480.32</v>
      </c>
      <c r="J6" s="139">
        <v>9.57</v>
      </c>
      <c r="K6" s="138">
        <v>1462.98</v>
      </c>
      <c r="L6" s="139">
        <v>10.37</v>
      </c>
      <c r="M6" s="140">
        <v>31.5</v>
      </c>
      <c r="N6" s="140">
        <v>49.44</v>
      </c>
      <c r="O6" s="141">
        <v>19728.079917000003</v>
      </c>
      <c r="P6" s="141">
        <v>69791.92025000001</v>
      </c>
      <c r="Q6" s="142">
        <v>6235.8482900000026</v>
      </c>
      <c r="R6" s="142">
        <v>739.08987100000002</v>
      </c>
      <c r="S6" s="140">
        <v>10.6</v>
      </c>
      <c r="T6" s="205">
        <v>8.6721105310584683</v>
      </c>
      <c r="U6" s="205">
        <v>6.2022398091288071</v>
      </c>
      <c r="V6" s="205">
        <v>3.537694521901201</v>
      </c>
      <c r="W6" s="205">
        <v>8.4371989587177048</v>
      </c>
      <c r="X6" s="206">
        <v>101.34121085776076</v>
      </c>
      <c r="Y6" s="215">
        <v>3.5139572171725812</v>
      </c>
      <c r="Z6" s="215">
        <v>7.7344884895809409</v>
      </c>
      <c r="AA6" s="612">
        <v>1.0028653295128809E-2</v>
      </c>
      <c r="AB6" s="611">
        <v>102.47093023255815</v>
      </c>
      <c r="AC6" s="612">
        <v>-3.8033395176252371E-2</v>
      </c>
      <c r="AD6" s="611">
        <v>102.06692913385825</v>
      </c>
      <c r="AE6" s="612">
        <v>3.0355053707409319E-4</v>
      </c>
      <c r="AF6" s="611">
        <v>99.293312957883487</v>
      </c>
      <c r="AG6" s="612">
        <v>1.325254064779946E-2</v>
      </c>
      <c r="AH6" s="611">
        <v>102.59736424397424</v>
      </c>
      <c r="AI6" s="612">
        <v>1.1735819255081825E-2</v>
      </c>
      <c r="AJ6" s="611" t="s">
        <v>163</v>
      </c>
      <c r="AK6" s="612">
        <v>9.2422907929907705E-3</v>
      </c>
      <c r="AL6" s="611" t="s">
        <v>163</v>
      </c>
      <c r="AM6" s="612">
        <v>5.4371335098513107E-4</v>
      </c>
      <c r="AN6" s="611">
        <v>101.34121085776074</v>
      </c>
      <c r="AO6" s="612">
        <v>-9.4339622641509413E-3</v>
      </c>
      <c r="AP6" s="611">
        <v>98.746081504702218</v>
      </c>
      <c r="AQ6" s="612">
        <v>1.0216591744993897E-2</v>
      </c>
      <c r="AR6" s="611">
        <v>97.017268445839861</v>
      </c>
      <c r="AS6" s="613">
        <v>-2.3046069483983523E-3</v>
      </c>
      <c r="AT6" s="614">
        <v>-2.3046069483983523E-3</v>
      </c>
      <c r="AU6" s="611">
        <v>100.89352442687891</v>
      </c>
      <c r="AV6" s="603" t="s">
        <v>163</v>
      </c>
      <c r="AW6" s="311">
        <v>9.3399999999999981</v>
      </c>
    </row>
    <row r="7" spans="1:49" ht="15" x14ac:dyDescent="0.25">
      <c r="A7" s="663"/>
      <c r="B7" s="51">
        <v>40664</v>
      </c>
      <c r="C7" s="138">
        <v>31607.64</v>
      </c>
      <c r="D7" s="139">
        <v>6.96</v>
      </c>
      <c r="E7" s="138">
        <v>10327.33</v>
      </c>
      <c r="F7" s="139">
        <v>4.74</v>
      </c>
      <c r="G7" s="138">
        <v>6771.69</v>
      </c>
      <c r="H7" s="139">
        <v>8.59</v>
      </c>
      <c r="I7" s="138">
        <v>1143.01</v>
      </c>
      <c r="J7" s="139">
        <v>9.48</v>
      </c>
      <c r="K7" s="138">
        <v>1347.48</v>
      </c>
      <c r="L7" s="139">
        <v>10.25</v>
      </c>
      <c r="M7" s="140">
        <v>31.4</v>
      </c>
      <c r="N7" s="140">
        <v>48.71</v>
      </c>
      <c r="O7" s="141">
        <v>21522.697086</v>
      </c>
      <c r="P7" s="141">
        <v>75069.061200000011</v>
      </c>
      <c r="Q7" s="142">
        <v>6907.3434100000013</v>
      </c>
      <c r="R7" s="142">
        <v>864.37162799999999</v>
      </c>
      <c r="S7" s="140">
        <v>9.64</v>
      </c>
      <c r="T7" s="205">
        <v>8.7185303170050652</v>
      </c>
      <c r="U7" s="205">
        <v>6.1387392562068523</v>
      </c>
      <c r="V7" s="205">
        <v>3.4879021388462808</v>
      </c>
      <c r="W7" s="205">
        <v>7.991173224857401</v>
      </c>
      <c r="X7" s="206">
        <v>101.64031240836914</v>
      </c>
      <c r="Y7" s="215">
        <v>3.5175723863465862</v>
      </c>
      <c r="Z7" s="215">
        <v>8.1699107176936767</v>
      </c>
      <c r="AA7" s="612">
        <v>-1.2765957446808529E-2</v>
      </c>
      <c r="AB7" s="611">
        <v>101.16279069767442</v>
      </c>
      <c r="AC7" s="612">
        <v>-1.1571841851494624E-2</v>
      </c>
      <c r="AD7" s="611">
        <v>100.88582677165354</v>
      </c>
      <c r="AE7" s="612">
        <v>5.3527668703423625E-3</v>
      </c>
      <c r="AF7" s="611">
        <v>99.824806913930985</v>
      </c>
      <c r="AG7" s="612">
        <v>-1.0238325971932083E-2</v>
      </c>
      <c r="AH7" s="611">
        <v>101.54693898498338</v>
      </c>
      <c r="AI7" s="612">
        <v>5.6296189295425236E-2</v>
      </c>
      <c r="AJ7" s="611" t="s">
        <v>163</v>
      </c>
      <c r="AK7" s="612">
        <v>1.0288028426577167E-3</v>
      </c>
      <c r="AL7" s="611" t="s">
        <v>163</v>
      </c>
      <c r="AM7" s="612">
        <v>2.9514305984383871E-3</v>
      </c>
      <c r="AN7" s="611">
        <v>101.64031240836914</v>
      </c>
      <c r="AO7" s="612">
        <v>-3.1746031746032743E-3</v>
      </c>
      <c r="AP7" s="611">
        <v>98.432601880877755</v>
      </c>
      <c r="AQ7" s="612">
        <v>-1.4765372168284774E-2</v>
      </c>
      <c r="AR7" s="611">
        <v>95.584772370486647</v>
      </c>
      <c r="AS7" s="613">
        <v>3.6572111696745015E-3</v>
      </c>
      <c r="AT7" s="614">
        <v>3.6572111696745015E-3</v>
      </c>
      <c r="AU7" s="611">
        <v>100.66100450943632</v>
      </c>
      <c r="AV7" s="603" t="s">
        <v>163</v>
      </c>
      <c r="AW7" s="311">
        <v>8.9500000000000011</v>
      </c>
    </row>
    <row r="8" spans="1:49" ht="15" x14ac:dyDescent="0.25">
      <c r="A8" s="663"/>
      <c r="B8" s="51">
        <v>40695</v>
      </c>
      <c r="C8" s="138">
        <v>28792.81</v>
      </c>
      <c r="D8" s="139">
        <v>6.92</v>
      </c>
      <c r="E8" s="138">
        <v>9557.41</v>
      </c>
      <c r="F8" s="139">
        <v>4.74</v>
      </c>
      <c r="G8" s="138">
        <v>6135.69</v>
      </c>
      <c r="H8" s="139">
        <v>8.39</v>
      </c>
      <c r="I8" s="138">
        <v>1254.1600000000001</v>
      </c>
      <c r="J8" s="139">
        <v>9.67</v>
      </c>
      <c r="K8" s="138">
        <v>1118.8499999999999</v>
      </c>
      <c r="L8" s="139">
        <v>10.68</v>
      </c>
      <c r="M8" s="140">
        <v>31.7</v>
      </c>
      <c r="N8" s="140">
        <v>48.08</v>
      </c>
      <c r="O8" s="141">
        <v>20092.331660999997</v>
      </c>
      <c r="P8" s="141">
        <v>70868.074860000008</v>
      </c>
      <c r="Q8" s="142">
        <v>7382.360459999999</v>
      </c>
      <c r="R8" s="142">
        <v>913.50471800000003</v>
      </c>
      <c r="S8" s="140">
        <v>10.09</v>
      </c>
      <c r="T8" s="205">
        <v>8.6072337462871378</v>
      </c>
      <c r="U8" s="205">
        <v>6.0979141258847429</v>
      </c>
      <c r="V8" s="205">
        <v>3.5271204982922773</v>
      </c>
      <c r="W8" s="205">
        <v>8.0813599695059253</v>
      </c>
      <c r="X8" s="206">
        <v>100.42265716879464</v>
      </c>
      <c r="Y8" s="215">
        <v>3.5051764092511104</v>
      </c>
      <c r="Z8" s="215">
        <v>8.178452993160489</v>
      </c>
      <c r="AA8" s="612">
        <v>-5.7471264367816577E-3</v>
      </c>
      <c r="AB8" s="611">
        <v>100.58139534883721</v>
      </c>
      <c r="AC8" s="612">
        <v>4.1951219512195159E-2</v>
      </c>
      <c r="AD8" s="611">
        <v>105.11811023622047</v>
      </c>
      <c r="AE8" s="612">
        <v>-1.2765519723071828E-2</v>
      </c>
      <c r="AF8" s="611">
        <v>98.550491372419359</v>
      </c>
      <c r="AG8" s="612">
        <v>-6.6504095740557156E-3</v>
      </c>
      <c r="AH8" s="611">
        <v>100.87161024974159</v>
      </c>
      <c r="AI8" s="612">
        <v>1.0455775787503452E-3</v>
      </c>
      <c r="AJ8" s="611" t="s">
        <v>163</v>
      </c>
      <c r="AK8" s="612">
        <v>-3.5240147846254954E-3</v>
      </c>
      <c r="AL8" s="611" t="s">
        <v>163</v>
      </c>
      <c r="AM8" s="612">
        <v>-1.1980042275767655E-2</v>
      </c>
      <c r="AN8" s="611">
        <v>100.42265716879464</v>
      </c>
      <c r="AO8" s="612">
        <v>9.5541401273886439E-3</v>
      </c>
      <c r="AP8" s="611">
        <v>99.373040752351116</v>
      </c>
      <c r="AQ8" s="612">
        <v>-1.2933689180866459E-2</v>
      </c>
      <c r="AR8" s="611">
        <v>94.348508634222895</v>
      </c>
      <c r="AS8" s="613">
        <v>-9.949625761530188E-4</v>
      </c>
      <c r="AT8" s="614">
        <v>-9.949625761530188E-4</v>
      </c>
      <c r="AU8" s="611">
        <v>101.02914305947888</v>
      </c>
      <c r="AV8" s="603" t="s">
        <v>163</v>
      </c>
      <c r="AW8" s="311">
        <v>9.23</v>
      </c>
    </row>
    <row r="9" spans="1:49" ht="15" x14ac:dyDescent="0.25">
      <c r="A9" s="663"/>
      <c r="B9" s="51">
        <v>40725</v>
      </c>
      <c r="C9" s="138">
        <v>27847.16</v>
      </c>
      <c r="D9" s="139">
        <v>7.02</v>
      </c>
      <c r="E9" s="138">
        <v>9036.14</v>
      </c>
      <c r="F9" s="139">
        <v>4.8</v>
      </c>
      <c r="G9" s="138">
        <v>5989.74</v>
      </c>
      <c r="H9" s="139">
        <v>8.57</v>
      </c>
      <c r="I9" s="138">
        <v>1109.76</v>
      </c>
      <c r="J9" s="139">
        <v>9.92</v>
      </c>
      <c r="K9" s="138">
        <v>1221.04</v>
      </c>
      <c r="L9" s="139">
        <v>10.56</v>
      </c>
      <c r="M9" s="140">
        <v>31.6</v>
      </c>
      <c r="N9" s="140">
        <v>47.59</v>
      </c>
      <c r="O9" s="141">
        <v>21654.796160999998</v>
      </c>
      <c r="P9" s="141">
        <v>75802.756679999991</v>
      </c>
      <c r="Q9" s="142">
        <v>6444.6998500000009</v>
      </c>
      <c r="R9" s="142">
        <v>761.53048799999999</v>
      </c>
      <c r="S9" s="140">
        <v>9.75</v>
      </c>
      <c r="T9" s="205">
        <v>8.7810255651806468</v>
      </c>
      <c r="U9" s="205">
        <v>6.1583617543640408</v>
      </c>
      <c r="V9" s="205">
        <v>3.5005065906147736</v>
      </c>
      <c r="W9" s="205">
        <v>8.4628257851181417</v>
      </c>
      <c r="X9" s="206">
        <v>100.32154064595859</v>
      </c>
      <c r="Y9" s="215">
        <v>3.493147781647211</v>
      </c>
      <c r="Z9" s="215">
        <v>8.0523813809453237</v>
      </c>
      <c r="AA9" s="612">
        <v>1.4450867052023142E-2</v>
      </c>
      <c r="AB9" s="611">
        <v>102.03488372093022</v>
      </c>
      <c r="AC9" s="612">
        <v>-1.1235955056179692E-2</v>
      </c>
      <c r="AD9" s="611">
        <v>103.93700787401576</v>
      </c>
      <c r="AE9" s="612">
        <v>2.019136740285199E-2</v>
      </c>
      <c r="AF9" s="611">
        <v>100.54036055145147</v>
      </c>
      <c r="AG9" s="612">
        <v>9.9128369523451276E-3</v>
      </c>
      <c r="AH9" s="611">
        <v>101.87153407526779</v>
      </c>
      <c r="AI9" s="612">
        <v>-1.5415092844648814E-2</v>
      </c>
      <c r="AJ9" s="611" t="s">
        <v>163</v>
      </c>
      <c r="AK9" s="612">
        <v>-3.4316753850541781E-3</v>
      </c>
      <c r="AL9" s="611" t="s">
        <v>163</v>
      </c>
      <c r="AM9" s="612">
        <v>-1.006909453372562E-3</v>
      </c>
      <c r="AN9" s="611">
        <v>100.32154064595859</v>
      </c>
      <c r="AO9" s="612">
        <v>-3.154574132492094E-3</v>
      </c>
      <c r="AP9" s="611">
        <v>99.059561128526667</v>
      </c>
      <c r="AQ9" s="612">
        <v>-1.019134775374364E-2</v>
      </c>
      <c r="AR9" s="611">
        <v>93.386970172684443</v>
      </c>
      <c r="AS9" s="613">
        <v>3.448755235829232E-3</v>
      </c>
      <c r="AT9" s="614">
        <v>3.448755235829232E-3</v>
      </c>
      <c r="AU9" s="611">
        <v>100.92862284303389</v>
      </c>
      <c r="AV9" s="603" t="s">
        <v>163</v>
      </c>
      <c r="AW9" s="311">
        <v>9.11</v>
      </c>
    </row>
    <row r="10" spans="1:49" ht="15" x14ac:dyDescent="0.25">
      <c r="A10" s="663"/>
      <c r="B10" s="51">
        <v>40756</v>
      </c>
      <c r="C10" s="138">
        <v>27495.02</v>
      </c>
      <c r="D10" s="139">
        <v>7</v>
      </c>
      <c r="E10" s="138">
        <v>8715.01</v>
      </c>
      <c r="F10" s="139">
        <v>4.75</v>
      </c>
      <c r="G10" s="138">
        <v>5631.67</v>
      </c>
      <c r="H10" s="139">
        <v>8.58</v>
      </c>
      <c r="I10" s="138">
        <v>1306.6099999999999</v>
      </c>
      <c r="J10" s="139">
        <v>9.7200000000000006</v>
      </c>
      <c r="K10" s="138">
        <v>1232.44</v>
      </c>
      <c r="L10" s="139">
        <v>10.26</v>
      </c>
      <c r="M10" s="140">
        <v>31.8</v>
      </c>
      <c r="N10" s="140">
        <v>48.5</v>
      </c>
      <c r="O10" s="141">
        <v>23858.540191999997</v>
      </c>
      <c r="P10" s="141">
        <v>82355.296880000024</v>
      </c>
      <c r="Q10" s="142">
        <v>7066.9263400000009</v>
      </c>
      <c r="R10" s="142">
        <v>928.27597100000003</v>
      </c>
      <c r="S10" s="140">
        <v>10.029999999999999</v>
      </c>
      <c r="T10" s="205">
        <v>8.7946836679984095</v>
      </c>
      <c r="U10" s="205">
        <v>6.1477170091542792</v>
      </c>
      <c r="V10" s="205">
        <v>3.451816256034582</v>
      </c>
      <c r="W10" s="205">
        <v>7.6129583882119043</v>
      </c>
      <c r="X10" s="206">
        <v>100.46620794894298</v>
      </c>
      <c r="Y10" s="215">
        <v>3.454914266231667</v>
      </c>
      <c r="Z10" s="215">
        <v>8.0097521607443447</v>
      </c>
      <c r="AA10" s="612">
        <v>-2.8490028490028019E-3</v>
      </c>
      <c r="AB10" s="611">
        <v>101.74418604651163</v>
      </c>
      <c r="AC10" s="612">
        <v>-2.8409090909090939E-2</v>
      </c>
      <c r="AD10" s="611">
        <v>100.98425196850394</v>
      </c>
      <c r="AE10" s="612">
        <v>1.5554108932243071E-3</v>
      </c>
      <c r="AF10" s="611">
        <v>100.6967421234619</v>
      </c>
      <c r="AG10" s="612">
        <v>-1.7285027470524961E-3</v>
      </c>
      <c r="AH10" s="611">
        <v>101.69544884877223</v>
      </c>
      <c r="AI10" s="612">
        <v>-5.2939892168860636E-3</v>
      </c>
      <c r="AJ10" s="611" t="s">
        <v>163</v>
      </c>
      <c r="AK10" s="612">
        <v>-1.0945289980693218E-2</v>
      </c>
      <c r="AL10" s="611" t="s">
        <v>163</v>
      </c>
      <c r="AM10" s="612">
        <v>1.4420362970195555E-3</v>
      </c>
      <c r="AN10" s="611">
        <v>100.46620794894298</v>
      </c>
      <c r="AO10" s="612">
        <v>6.3291139240506666E-3</v>
      </c>
      <c r="AP10" s="611">
        <v>99.686520376175579</v>
      </c>
      <c r="AQ10" s="612">
        <v>1.9121664215171252E-2</v>
      </c>
      <c r="AR10" s="611">
        <v>95.172684458398734</v>
      </c>
      <c r="AS10" s="613">
        <v>-3.0224685357778218E-3</v>
      </c>
      <c r="AT10" s="614">
        <v>-3.0224685357778218E-3</v>
      </c>
      <c r="AU10" s="611">
        <v>101.27670095950884</v>
      </c>
      <c r="AV10" s="603" t="s">
        <v>163</v>
      </c>
      <c r="AW10" s="311">
        <v>9.0966666666666658</v>
      </c>
    </row>
    <row r="11" spans="1:49" ht="15" x14ac:dyDescent="0.25">
      <c r="A11" s="663"/>
      <c r="B11" s="51">
        <v>40787</v>
      </c>
      <c r="C11" s="138">
        <v>30179.93</v>
      </c>
      <c r="D11" s="139">
        <v>6.91</v>
      </c>
      <c r="E11" s="138">
        <v>9999.02</v>
      </c>
      <c r="F11" s="139">
        <v>4.7</v>
      </c>
      <c r="G11" s="138">
        <v>6059.62</v>
      </c>
      <c r="H11" s="139">
        <v>8.5399999999999991</v>
      </c>
      <c r="I11" s="138">
        <v>1315.13</v>
      </c>
      <c r="J11" s="139">
        <v>9.5500000000000007</v>
      </c>
      <c r="K11" s="138">
        <v>1274.1099999999999</v>
      </c>
      <c r="L11" s="139">
        <v>10.58</v>
      </c>
      <c r="M11" s="140">
        <v>32.6</v>
      </c>
      <c r="N11" s="140">
        <v>49.27</v>
      </c>
      <c r="O11" s="141">
        <v>22061.176194000003</v>
      </c>
      <c r="P11" s="141">
        <v>75281.997810000015</v>
      </c>
      <c r="Q11" s="142">
        <v>7426.7486900000013</v>
      </c>
      <c r="R11" s="142">
        <v>933.77438199999995</v>
      </c>
      <c r="S11" s="140">
        <v>10.050000000000001</v>
      </c>
      <c r="T11" s="205">
        <v>8.7201120444760836</v>
      </c>
      <c r="U11" s="205">
        <v>6.0728327110543052</v>
      </c>
      <c r="V11" s="205">
        <v>3.4124199520456449</v>
      </c>
      <c r="W11" s="205">
        <v>7.9534723089029891</v>
      </c>
      <c r="X11" s="206">
        <v>99.688635065559879</v>
      </c>
      <c r="Y11" s="215">
        <v>3.4404304475651273</v>
      </c>
      <c r="Z11" s="215">
        <v>8.0173075039685457</v>
      </c>
      <c r="AA11" s="612">
        <v>-1.2857142857142789E-2</v>
      </c>
      <c r="AB11" s="611">
        <v>100.43604651162792</v>
      </c>
      <c r="AC11" s="612">
        <v>3.1189083820662766E-2</v>
      </c>
      <c r="AD11" s="611">
        <v>104.13385826771653</v>
      </c>
      <c r="AE11" s="612">
        <v>-8.4791706373331666E-3</v>
      </c>
      <c r="AF11" s="611">
        <v>99.84291726437354</v>
      </c>
      <c r="AG11" s="612">
        <v>-1.2180830377921947E-2</v>
      </c>
      <c r="AH11" s="611">
        <v>100.4567138361387</v>
      </c>
      <c r="AI11" s="612">
        <v>9.4326804033073586E-4</v>
      </c>
      <c r="AJ11" s="611" t="s">
        <v>163</v>
      </c>
      <c r="AK11" s="612">
        <v>-4.192236782285641E-3</v>
      </c>
      <c r="AL11" s="611" t="s">
        <v>163</v>
      </c>
      <c r="AM11" s="612">
        <v>-7.7396459890102243E-3</v>
      </c>
      <c r="AN11" s="611">
        <v>99.688635065559879</v>
      </c>
      <c r="AO11" s="612">
        <v>2.515723270440251E-2</v>
      </c>
      <c r="AP11" s="611">
        <v>102.19435736677119</v>
      </c>
      <c r="AQ11" s="612">
        <v>1.5876288659793847E-2</v>
      </c>
      <c r="AR11" s="611">
        <v>96.683673469387742</v>
      </c>
      <c r="AS11" s="613">
        <v>9.0556049965201889E-4</v>
      </c>
      <c r="AT11" s="614">
        <v>9.0556049965201889E-4</v>
      </c>
      <c r="AU11" s="611">
        <v>100.97059531745136</v>
      </c>
      <c r="AV11" s="603" t="s">
        <v>163</v>
      </c>
      <c r="AW11" s="311">
        <v>9.1800000000000015</v>
      </c>
    </row>
    <row r="12" spans="1:49" ht="15" x14ac:dyDescent="0.25">
      <c r="A12" s="663"/>
      <c r="B12" s="51">
        <v>40817</v>
      </c>
      <c r="C12" s="138">
        <v>32039.34</v>
      </c>
      <c r="D12" s="139">
        <v>7.02</v>
      </c>
      <c r="E12" s="138">
        <v>10207.84</v>
      </c>
      <c r="F12" s="139">
        <v>4.8</v>
      </c>
      <c r="G12" s="138">
        <v>6647.08</v>
      </c>
      <c r="H12" s="139">
        <v>8.65</v>
      </c>
      <c r="I12" s="138">
        <v>1445.49</v>
      </c>
      <c r="J12" s="139">
        <v>10.11</v>
      </c>
      <c r="K12" s="138">
        <v>1386.64</v>
      </c>
      <c r="L12" s="139">
        <v>10.52</v>
      </c>
      <c r="M12" s="140">
        <v>33.200000000000003</v>
      </c>
      <c r="N12" s="140">
        <v>51.23</v>
      </c>
      <c r="O12" s="141">
        <v>21088.27579</v>
      </c>
      <c r="P12" s="141">
        <v>72903.332099999985</v>
      </c>
      <c r="Q12" s="142">
        <v>9902.2214500000009</v>
      </c>
      <c r="R12" s="142">
        <v>1166.9590479999999</v>
      </c>
      <c r="S12" s="140">
        <v>10.01</v>
      </c>
      <c r="T12" s="205">
        <v>8.9107843243864444</v>
      </c>
      <c r="U12" s="205">
        <v>6.1266299484976354</v>
      </c>
      <c r="V12" s="205">
        <v>3.4570551346151559</v>
      </c>
      <c r="W12" s="205">
        <v>8.4854918147907465</v>
      </c>
      <c r="X12" s="206">
        <v>99.561600670683347</v>
      </c>
      <c r="Y12" s="215">
        <v>3.4950513963571983</v>
      </c>
      <c r="Z12" s="215">
        <v>8.1658865682406034</v>
      </c>
      <c r="AA12" s="612">
        <v>1.5918958031837738E-2</v>
      </c>
      <c r="AB12" s="611">
        <v>102.03488372093022</v>
      </c>
      <c r="AC12" s="612">
        <v>-5.6710775047259521E-3</v>
      </c>
      <c r="AD12" s="611">
        <v>103.54330708661416</v>
      </c>
      <c r="AE12" s="612">
        <v>2.1865806188940518E-2</v>
      </c>
      <c r="AF12" s="611">
        <v>102.02606314261476</v>
      </c>
      <c r="AG12" s="612">
        <v>8.8586727155193223E-3</v>
      </c>
      <c r="AH12" s="611">
        <v>101.34662698608963</v>
      </c>
      <c r="AI12" s="612">
        <v>1.8532289574587413E-2</v>
      </c>
      <c r="AJ12" s="611" t="s">
        <v>163</v>
      </c>
      <c r="AK12" s="612">
        <v>1.5876196198277404E-2</v>
      </c>
      <c r="AL12" s="611" t="s">
        <v>163</v>
      </c>
      <c r="AM12" s="612">
        <v>-1.2743117085812772E-3</v>
      </c>
      <c r="AN12" s="611">
        <v>99.561600670683347</v>
      </c>
      <c r="AO12" s="612">
        <v>1.8404907975460238E-2</v>
      </c>
      <c r="AP12" s="611">
        <v>104.07523510971791</v>
      </c>
      <c r="AQ12" s="612">
        <v>3.9780799675258605E-2</v>
      </c>
      <c r="AR12" s="611">
        <v>100.52982731554157</v>
      </c>
      <c r="AS12" s="613">
        <v>1.1545533136579588E-2</v>
      </c>
      <c r="AT12" s="614">
        <v>1.1545533136579588E-2</v>
      </c>
      <c r="AU12" s="611">
        <v>101.06203030019719</v>
      </c>
      <c r="AV12" s="603" t="s">
        <v>163</v>
      </c>
      <c r="AW12" s="311">
        <v>9.1833333333333318</v>
      </c>
    </row>
    <row r="13" spans="1:49" ht="15" x14ac:dyDescent="0.25">
      <c r="A13" s="663"/>
      <c r="B13" s="51">
        <v>40848</v>
      </c>
      <c r="C13" s="138">
        <v>32284.13</v>
      </c>
      <c r="D13" s="139">
        <v>7.07</v>
      </c>
      <c r="E13" s="138">
        <v>10069.76</v>
      </c>
      <c r="F13" s="139">
        <v>4.8600000000000003</v>
      </c>
      <c r="G13" s="138">
        <v>6904.67</v>
      </c>
      <c r="H13" s="139">
        <v>8.59</v>
      </c>
      <c r="I13" s="138">
        <v>1393.05</v>
      </c>
      <c r="J13" s="139">
        <v>9.93</v>
      </c>
      <c r="K13" s="138">
        <v>1655.2</v>
      </c>
      <c r="L13" s="139">
        <v>10.28</v>
      </c>
      <c r="M13" s="140">
        <v>33.5</v>
      </c>
      <c r="N13" s="140">
        <v>54.02</v>
      </c>
      <c r="O13" s="141">
        <v>20882.389451999999</v>
      </c>
      <c r="P13" s="141">
        <v>75504.019149999993</v>
      </c>
      <c r="Q13" s="142">
        <v>7749.8907099999997</v>
      </c>
      <c r="R13" s="142">
        <v>961.68053899999995</v>
      </c>
      <c r="S13" s="140">
        <v>10.06</v>
      </c>
      <c r="T13" s="205">
        <v>8.8149638454900874</v>
      </c>
      <c r="U13" s="205">
        <v>6.1836882685712062</v>
      </c>
      <c r="V13" s="205">
        <v>3.6156791024107942</v>
      </c>
      <c r="W13" s="205">
        <v>8.0586955810280774</v>
      </c>
      <c r="X13" s="206">
        <v>99.171993695404595</v>
      </c>
      <c r="Y13" s="215">
        <v>3.3526106061002232</v>
      </c>
      <c r="Z13" s="215">
        <v>8.1165015162192571</v>
      </c>
      <c r="AA13" s="612">
        <v>7.1225071225071712E-3</v>
      </c>
      <c r="AB13" s="611">
        <v>102.76162790697674</v>
      </c>
      <c r="AC13" s="612">
        <v>-2.281368821292773E-2</v>
      </c>
      <c r="AD13" s="611">
        <v>101.18110236220471</v>
      </c>
      <c r="AE13" s="612">
        <v>-1.0753315915650874E-2</v>
      </c>
      <c r="AF13" s="611">
        <v>100.92894465401208</v>
      </c>
      <c r="AG13" s="612">
        <v>9.3131657294827086E-3</v>
      </c>
      <c r="AH13" s="611">
        <v>102.29048491933514</v>
      </c>
      <c r="AI13" s="612">
        <v>-6.0477269196241856E-3</v>
      </c>
      <c r="AJ13" s="611" t="s">
        <v>163</v>
      </c>
      <c r="AK13" s="612">
        <v>-4.0754991587659495E-2</v>
      </c>
      <c r="AL13" s="611" t="s">
        <v>163</v>
      </c>
      <c r="AM13" s="612">
        <v>-3.9132253062849065E-3</v>
      </c>
      <c r="AN13" s="611">
        <v>99.171993695404595</v>
      </c>
      <c r="AO13" s="612">
        <v>9.0361445783131433E-3</v>
      </c>
      <c r="AP13" s="611">
        <v>105.01567398119126</v>
      </c>
      <c r="AQ13" s="612">
        <v>5.4460277181339167E-2</v>
      </c>
      <c r="AR13" s="611">
        <v>106.00470957613813</v>
      </c>
      <c r="AS13" s="613">
        <v>-3.4636698124487996E-3</v>
      </c>
      <c r="AT13" s="614">
        <v>-3.4636698124487996E-3</v>
      </c>
      <c r="AU13" s="611">
        <v>102.22884531987813</v>
      </c>
      <c r="AV13" s="603" t="s">
        <v>163</v>
      </c>
      <c r="AW13" s="311">
        <v>9.1366666666666685</v>
      </c>
    </row>
    <row r="14" spans="1:49" ht="15.75" thickBot="1" x14ac:dyDescent="0.3">
      <c r="A14" s="663"/>
      <c r="B14" s="51">
        <v>40878</v>
      </c>
      <c r="C14" s="402">
        <v>33868.19</v>
      </c>
      <c r="D14" s="403">
        <v>7.53</v>
      </c>
      <c r="E14" s="402">
        <v>9390.86</v>
      </c>
      <c r="F14" s="403">
        <v>4.99</v>
      </c>
      <c r="G14" s="402">
        <v>7834.51</v>
      </c>
      <c r="H14" s="403">
        <v>8.98</v>
      </c>
      <c r="I14" s="402">
        <v>1947.82</v>
      </c>
      <c r="J14" s="403">
        <v>10.35</v>
      </c>
      <c r="K14" s="402">
        <v>2381.15</v>
      </c>
      <c r="L14" s="403">
        <v>10.58</v>
      </c>
      <c r="M14" s="387">
        <v>33.799999999999997</v>
      </c>
      <c r="N14" s="387">
        <v>54.39</v>
      </c>
      <c r="O14" s="386">
        <v>25761.011958999996</v>
      </c>
      <c r="P14" s="386">
        <v>76899.134490000026</v>
      </c>
      <c r="Q14" s="404">
        <v>6758.4687499999991</v>
      </c>
      <c r="R14" s="404">
        <v>865.88009399999999</v>
      </c>
      <c r="S14" s="387">
        <v>9.98</v>
      </c>
      <c r="T14" s="388">
        <v>9.2527891412373116</v>
      </c>
      <c r="U14" s="388">
        <v>6.418932429873518</v>
      </c>
      <c r="V14" s="388">
        <v>2.98509758127472</v>
      </c>
      <c r="W14" s="388">
        <v>7.8053171528389464</v>
      </c>
      <c r="X14" s="389">
        <v>98.608586847315877</v>
      </c>
      <c r="Y14" s="390">
        <v>3.3732601869005836</v>
      </c>
      <c r="Z14" s="390">
        <v>7.9144893437213737</v>
      </c>
      <c r="AA14" s="615">
        <v>6.506364922206509E-2</v>
      </c>
      <c r="AB14" s="616">
        <v>109.44767441860465</v>
      </c>
      <c r="AC14" s="615">
        <v>2.9182879377432025E-2</v>
      </c>
      <c r="AD14" s="616">
        <v>104.13385826771653</v>
      </c>
      <c r="AE14" s="615">
        <v>4.9668416504195179E-2</v>
      </c>
      <c r="AF14" s="616">
        <v>105.94192551441643</v>
      </c>
      <c r="AG14" s="615">
        <v>3.8042694114764464E-2</v>
      </c>
      <c r="AH14" s="616">
        <v>106.18189054797233</v>
      </c>
      <c r="AI14" s="615">
        <v>-2.4889069766598437E-2</v>
      </c>
      <c r="AJ14" s="616" t="s">
        <v>163</v>
      </c>
      <c r="AK14" s="615">
        <v>6.1592541534014611E-3</v>
      </c>
      <c r="AL14" s="616" t="s">
        <v>163</v>
      </c>
      <c r="AM14" s="615">
        <v>-5.6811084167487369E-3</v>
      </c>
      <c r="AN14" s="616">
        <v>98.608586847315877</v>
      </c>
      <c r="AO14" s="615">
        <v>8.9552238805969964E-3</v>
      </c>
      <c r="AP14" s="616">
        <v>105.9561128526646</v>
      </c>
      <c r="AQ14" s="615">
        <v>6.8493150684931781E-3</v>
      </c>
      <c r="AR14" s="616">
        <v>106.73076923076921</v>
      </c>
      <c r="AS14" s="617">
        <v>2.214945926253294E-2</v>
      </c>
      <c r="AT14" s="618">
        <v>2.214945926253294E-2</v>
      </c>
      <c r="AU14" s="616">
        <v>101.87475835438217</v>
      </c>
      <c r="AV14" s="604" t="s">
        <v>163</v>
      </c>
      <c r="AW14" s="391">
        <v>9.3633333333333333</v>
      </c>
    </row>
    <row r="15" spans="1:49" ht="15.75" thickBot="1" x14ac:dyDescent="0.3">
      <c r="A15" s="659">
        <v>2012</v>
      </c>
      <c r="B15" s="46">
        <v>40909</v>
      </c>
      <c r="C15" s="397">
        <v>31964.58</v>
      </c>
      <c r="D15" s="398">
        <v>7.01</v>
      </c>
      <c r="E15" s="397">
        <v>10088.18</v>
      </c>
      <c r="F15" s="398">
        <v>4.74</v>
      </c>
      <c r="G15" s="397">
        <v>6820.54</v>
      </c>
      <c r="H15" s="398">
        <v>8.68</v>
      </c>
      <c r="I15" s="397">
        <v>1238.52</v>
      </c>
      <c r="J15" s="398">
        <v>9.8800000000000008</v>
      </c>
      <c r="K15" s="397">
        <v>1464.3</v>
      </c>
      <c r="L15" s="398">
        <v>10.48</v>
      </c>
      <c r="M15" s="399">
        <v>33.299999999999997</v>
      </c>
      <c r="N15" s="399">
        <v>58.73</v>
      </c>
      <c r="O15" s="400">
        <v>18759.764873</v>
      </c>
      <c r="P15" s="400">
        <v>66015.68531999999</v>
      </c>
      <c r="Q15" s="401">
        <v>6434.0231499999982</v>
      </c>
      <c r="R15" s="401">
        <v>816.55684399999996</v>
      </c>
      <c r="S15" s="399">
        <v>11.19</v>
      </c>
      <c r="T15" s="449">
        <v>8.8644165448575887</v>
      </c>
      <c r="U15" s="449">
        <v>6.1176253786558847</v>
      </c>
      <c r="V15" s="449">
        <v>3.5190038770162357</v>
      </c>
      <c r="W15" s="449">
        <v>7.8794552972970964</v>
      </c>
      <c r="X15" s="450">
        <v>99.079421353064902</v>
      </c>
      <c r="Y15" s="451">
        <v>3.3431627764180103</v>
      </c>
      <c r="Z15" s="451">
        <v>8.0435951183002725</v>
      </c>
      <c r="AA15" s="619">
        <v>-6.9057104913678669E-2</v>
      </c>
      <c r="AB15" s="620">
        <v>101.88953488372093</v>
      </c>
      <c r="AC15" s="619">
        <v>-9.4517958412098091E-3</v>
      </c>
      <c r="AD15" s="620">
        <v>103.14960629921259</v>
      </c>
      <c r="AE15" s="619">
        <v>-4.1973570396070747E-2</v>
      </c>
      <c r="AF15" s="620">
        <v>101.49516464594178</v>
      </c>
      <c r="AG15" s="619">
        <v>-4.6940368123421838E-2</v>
      </c>
      <c r="AH15" s="620">
        <v>101.19767351760962</v>
      </c>
      <c r="AI15" s="619">
        <v>1.6312584295955723E-2</v>
      </c>
      <c r="AJ15" s="620" t="s">
        <v>163</v>
      </c>
      <c r="AK15" s="619">
        <v>-8.9223507274804881E-3</v>
      </c>
      <c r="AL15" s="620" t="s">
        <v>163</v>
      </c>
      <c r="AM15" s="619">
        <v>4.7747820022820964E-3</v>
      </c>
      <c r="AN15" s="620">
        <v>99.079421353064916</v>
      </c>
      <c r="AO15" s="619">
        <v>-1.4792899408283988E-2</v>
      </c>
      <c r="AP15" s="620">
        <v>104.38871473354234</v>
      </c>
      <c r="AQ15" s="619">
        <v>7.9794079794079709E-2</v>
      </c>
      <c r="AR15" s="620">
        <v>115.24725274725272</v>
      </c>
      <c r="AS15" s="621">
        <v>-1.5214621864174192E-2</v>
      </c>
      <c r="AT15" s="622">
        <v>-1.5214621864174192E-2</v>
      </c>
      <c r="AU15" s="620">
        <v>104.13122916443294</v>
      </c>
      <c r="AV15" s="605" t="s">
        <v>163</v>
      </c>
      <c r="AW15" s="452">
        <v>9.56</v>
      </c>
    </row>
    <row r="16" spans="1:49" ht="16.5" thickTop="1" thickBot="1" x14ac:dyDescent="0.3">
      <c r="A16" s="660"/>
      <c r="B16" s="37">
        <v>40940</v>
      </c>
      <c r="C16" s="150">
        <v>30181.9</v>
      </c>
      <c r="D16" s="151">
        <v>7.01</v>
      </c>
      <c r="E16" s="150">
        <v>9606.27</v>
      </c>
      <c r="F16" s="151">
        <v>4.8600000000000003</v>
      </c>
      <c r="G16" s="150">
        <v>6055.94</v>
      </c>
      <c r="H16" s="151">
        <v>8.61</v>
      </c>
      <c r="I16" s="150">
        <v>1378.92</v>
      </c>
      <c r="J16" s="151">
        <v>9.44</v>
      </c>
      <c r="K16" s="150">
        <v>1201.77</v>
      </c>
      <c r="L16" s="151">
        <v>10.88</v>
      </c>
      <c r="M16" s="152">
        <v>33.1</v>
      </c>
      <c r="N16" s="152">
        <v>58.7</v>
      </c>
      <c r="O16" s="153">
        <v>19929.836911999984</v>
      </c>
      <c r="P16" s="153">
        <v>70260.385390000025</v>
      </c>
      <c r="Q16" s="154">
        <v>6768.9943899999998</v>
      </c>
      <c r="R16" s="154">
        <v>801.44258200000002</v>
      </c>
      <c r="S16" s="152">
        <v>10.67</v>
      </c>
      <c r="T16" s="453">
        <v>8.7639374783116288</v>
      </c>
      <c r="U16" s="453">
        <v>6.1888856904554919</v>
      </c>
      <c r="V16" s="453">
        <v>3.5253868709630756</v>
      </c>
      <c r="W16" s="453">
        <v>8.446012904764773</v>
      </c>
      <c r="X16" s="454">
        <v>100.34635790301454</v>
      </c>
      <c r="Y16" s="455">
        <v>3.5010918252889276</v>
      </c>
      <c r="Z16" s="455">
        <v>8.0900204413741594</v>
      </c>
      <c r="AA16" s="612">
        <v>0</v>
      </c>
      <c r="AB16" s="611">
        <v>101.88953488372093</v>
      </c>
      <c r="AC16" s="612">
        <v>3.8167938931297662E-2</v>
      </c>
      <c r="AD16" s="611">
        <v>107.08661417322834</v>
      </c>
      <c r="AE16" s="612">
        <v>-1.1335102094705785E-2</v>
      </c>
      <c r="AF16" s="611">
        <v>100.34470659256107</v>
      </c>
      <c r="AG16" s="612">
        <v>1.1648361478332925E-2</v>
      </c>
      <c r="AH16" s="611">
        <v>102.37646059950904</v>
      </c>
      <c r="AI16" s="612">
        <v>5.7717130699757035E-3</v>
      </c>
      <c r="AJ16" s="611" t="s">
        <v>163</v>
      </c>
      <c r="AK16" s="612">
        <v>4.7239413523300966E-2</v>
      </c>
      <c r="AL16" s="611" t="s">
        <v>163</v>
      </c>
      <c r="AM16" s="612">
        <v>1.2787080633373638E-2</v>
      </c>
      <c r="AN16" s="611">
        <v>100.34635790301456</v>
      </c>
      <c r="AO16" s="612">
        <v>-6.0060060060058706E-3</v>
      </c>
      <c r="AP16" s="611">
        <v>103.76175548589346</v>
      </c>
      <c r="AQ16" s="612">
        <v>-5.108121913841579E-4</v>
      </c>
      <c r="AR16" s="611">
        <v>115.18838304552588</v>
      </c>
      <c r="AS16" s="613">
        <v>6.88066095683565E-3</v>
      </c>
      <c r="AT16" s="614">
        <v>6.88066095683565E-3</v>
      </c>
      <c r="AU16" s="611">
        <v>102.54691188844443</v>
      </c>
      <c r="AV16" s="603" t="s">
        <v>163</v>
      </c>
      <c r="AW16" s="456">
        <v>9.5200000000000014</v>
      </c>
    </row>
    <row r="17" spans="1:49" ht="16.5" thickTop="1" thickBot="1" x14ac:dyDescent="0.3">
      <c r="A17" s="660"/>
      <c r="B17" s="37">
        <v>40969</v>
      </c>
      <c r="C17" s="150">
        <v>32037.16</v>
      </c>
      <c r="D17" s="151">
        <v>7.02</v>
      </c>
      <c r="E17" s="150">
        <v>10234.469999999999</v>
      </c>
      <c r="F17" s="151">
        <v>4.7699999999999996</v>
      </c>
      <c r="G17" s="150">
        <v>6877.12</v>
      </c>
      <c r="H17" s="151">
        <v>8.5500000000000007</v>
      </c>
      <c r="I17" s="150">
        <v>1410.17</v>
      </c>
      <c r="J17" s="151">
        <v>9.91</v>
      </c>
      <c r="K17" s="150">
        <v>1368.69</v>
      </c>
      <c r="L17" s="151">
        <v>10.62</v>
      </c>
      <c r="M17" s="152">
        <v>32.4</v>
      </c>
      <c r="N17" s="152">
        <v>55.2</v>
      </c>
      <c r="O17" s="153">
        <v>22462.030044999996</v>
      </c>
      <c r="P17" s="153">
        <v>77693.572679999997</v>
      </c>
      <c r="Q17" s="154">
        <v>6570.8613100000002</v>
      </c>
      <c r="R17" s="154">
        <v>827.08594500000004</v>
      </c>
      <c r="S17" s="152">
        <v>10.49</v>
      </c>
      <c r="T17" s="453">
        <v>8.7814183768155818</v>
      </c>
      <c r="U17" s="453">
        <v>6.147630048996521</v>
      </c>
      <c r="V17" s="453">
        <v>3.4588847278874706</v>
      </c>
      <c r="W17" s="453">
        <v>7.9445931220606099</v>
      </c>
      <c r="X17" s="454">
        <v>101.80198107696397</v>
      </c>
      <c r="Y17" s="455">
        <v>3.4975943880522684</v>
      </c>
      <c r="Z17" s="455">
        <v>8.2862404600113724</v>
      </c>
      <c r="AA17" s="612">
        <v>1.4265335235377208E-3</v>
      </c>
      <c r="AB17" s="611">
        <v>102.03488372093022</v>
      </c>
      <c r="AC17" s="612">
        <v>-2.3897058823529549E-2</v>
      </c>
      <c r="AD17" s="611">
        <v>104.52755905511809</v>
      </c>
      <c r="AE17" s="612">
        <v>1.9946398005705746E-3</v>
      </c>
      <c r="AF17" s="611">
        <v>100.54485813810716</v>
      </c>
      <c r="AG17" s="612">
        <v>-6.6660855479355741E-3</v>
      </c>
      <c r="AH17" s="611">
        <v>101.69401035505786</v>
      </c>
      <c r="AI17" s="612">
        <v>2.4254576370870584E-2</v>
      </c>
      <c r="AJ17" s="611" t="s">
        <v>163</v>
      </c>
      <c r="AK17" s="612">
        <v>-9.9895615744682864E-4</v>
      </c>
      <c r="AL17" s="611" t="s">
        <v>163</v>
      </c>
      <c r="AM17" s="612">
        <v>1.4505989099836691E-2</v>
      </c>
      <c r="AN17" s="611">
        <v>101.80198107696401</v>
      </c>
      <c r="AO17" s="612">
        <v>-2.1148036253776481E-2</v>
      </c>
      <c r="AP17" s="611">
        <v>101.56739811912229</v>
      </c>
      <c r="AQ17" s="612">
        <v>-5.9625212947189143E-2</v>
      </c>
      <c r="AR17" s="611">
        <v>108.32025117739401</v>
      </c>
      <c r="AS17" s="613">
        <v>-2.6980867185424804E-3</v>
      </c>
      <c r="AT17" s="614">
        <v>-2.6980867185424804E-3</v>
      </c>
      <c r="AU17" s="611">
        <v>103.25250242131931</v>
      </c>
      <c r="AV17" s="603" t="s">
        <v>163</v>
      </c>
      <c r="AW17" s="456">
        <v>9.3766666666666669</v>
      </c>
    </row>
    <row r="18" spans="1:49" ht="16.5" thickTop="1" thickBot="1" x14ac:dyDescent="0.3">
      <c r="A18" s="660"/>
      <c r="B18" s="37">
        <v>41000</v>
      </c>
      <c r="C18" s="150">
        <v>31543.35</v>
      </c>
      <c r="D18" s="151">
        <v>7.06</v>
      </c>
      <c r="E18" s="150">
        <v>10110.52</v>
      </c>
      <c r="F18" s="151">
        <v>4.84</v>
      </c>
      <c r="G18" s="150">
        <v>6456.43</v>
      </c>
      <c r="H18" s="151">
        <v>8.5399999999999991</v>
      </c>
      <c r="I18" s="150">
        <v>1455.55</v>
      </c>
      <c r="J18" s="151">
        <v>9.81</v>
      </c>
      <c r="K18" s="150">
        <v>1377.92</v>
      </c>
      <c r="L18" s="151">
        <v>10.67</v>
      </c>
      <c r="M18" s="152">
        <v>31.7</v>
      </c>
      <c r="N18" s="152">
        <v>55.65</v>
      </c>
      <c r="O18" s="153">
        <v>20130.513993</v>
      </c>
      <c r="P18" s="153">
        <v>70628.141159999999</v>
      </c>
      <c r="Q18" s="154">
        <v>6391.97</v>
      </c>
      <c r="R18" s="154">
        <v>754.82793200000003</v>
      </c>
      <c r="S18" s="152">
        <v>10.17</v>
      </c>
      <c r="T18" s="453">
        <v>8.7736391775510043</v>
      </c>
      <c r="U18" s="453">
        <v>6.2272046311920173</v>
      </c>
      <c r="V18" s="453">
        <v>3.50851156530626</v>
      </c>
      <c r="W18" s="453">
        <v>8.4681153532087361</v>
      </c>
      <c r="X18" s="454">
        <v>102.4283059525433</v>
      </c>
      <c r="Y18" s="455">
        <v>3.4668703740021569</v>
      </c>
      <c r="Z18" s="455">
        <v>8.2167557821477004</v>
      </c>
      <c r="AA18" s="612">
        <v>5.6980056980056037E-3</v>
      </c>
      <c r="AB18" s="611">
        <v>102.61627906976743</v>
      </c>
      <c r="AC18" s="612">
        <v>4.7080979284370716E-3</v>
      </c>
      <c r="AD18" s="611">
        <v>105.01968503937007</v>
      </c>
      <c r="AE18" s="612">
        <v>-8.858704745370316E-4</v>
      </c>
      <c r="AF18" s="611">
        <v>100.45578841691609</v>
      </c>
      <c r="AG18" s="612">
        <v>1.2943944505653171E-2</v>
      </c>
      <c r="AH18" s="611">
        <v>103.01033198165105</v>
      </c>
      <c r="AI18" s="612">
        <v>-8.385549296933692E-3</v>
      </c>
      <c r="AJ18" s="611" t="s">
        <v>163</v>
      </c>
      <c r="AK18" s="612">
        <v>-8.7843273522694165E-3</v>
      </c>
      <c r="AL18" s="611" t="s">
        <v>163</v>
      </c>
      <c r="AM18" s="612">
        <v>6.1523839610333475E-3</v>
      </c>
      <c r="AN18" s="611">
        <v>102.42830595254334</v>
      </c>
      <c r="AO18" s="612">
        <v>-2.1604938271604923E-2</v>
      </c>
      <c r="AP18" s="611">
        <v>99.37304075235113</v>
      </c>
      <c r="AQ18" s="612">
        <v>8.152173913043459E-3</v>
      </c>
      <c r="AR18" s="611">
        <v>109.20329670329669</v>
      </c>
      <c r="AS18" s="613">
        <v>2.1013288673376539E-3</v>
      </c>
      <c r="AT18" s="614">
        <v>2.1013288673376539E-3</v>
      </c>
      <c r="AU18" s="611">
        <v>102.97391821588008</v>
      </c>
      <c r="AV18" s="603" t="s">
        <v>163</v>
      </c>
      <c r="AW18" s="456">
        <v>9.2999999999999989</v>
      </c>
    </row>
    <row r="19" spans="1:49" ht="16.5" thickTop="1" thickBot="1" x14ac:dyDescent="0.3">
      <c r="A19" s="660"/>
      <c r="B19" s="37">
        <v>41030</v>
      </c>
      <c r="C19" s="150">
        <v>29828.94</v>
      </c>
      <c r="D19" s="151">
        <v>7.04</v>
      </c>
      <c r="E19" s="150">
        <v>9815.49</v>
      </c>
      <c r="F19" s="151">
        <v>4.8899999999999997</v>
      </c>
      <c r="G19" s="150">
        <v>6020.74</v>
      </c>
      <c r="H19" s="151">
        <v>8.5</v>
      </c>
      <c r="I19" s="150">
        <v>1374.26</v>
      </c>
      <c r="J19" s="151">
        <v>10.119999999999999</v>
      </c>
      <c r="K19" s="150">
        <v>1368.74</v>
      </c>
      <c r="L19" s="151">
        <v>10.52</v>
      </c>
      <c r="M19" s="152">
        <v>30.9</v>
      </c>
      <c r="N19" s="152">
        <v>55.01</v>
      </c>
      <c r="O19" s="153">
        <v>21086.036105999996</v>
      </c>
      <c r="P19" s="153">
        <v>72392.891840000026</v>
      </c>
      <c r="Q19" s="154">
        <v>7229.6430799999989</v>
      </c>
      <c r="R19" s="154">
        <v>877.64387399999998</v>
      </c>
      <c r="S19" s="152">
        <v>10.28</v>
      </c>
      <c r="T19" s="453">
        <v>8.8010549290060851</v>
      </c>
      <c r="U19" s="453">
        <v>6.1956587927007574</v>
      </c>
      <c r="V19" s="453">
        <v>3.4332148288127398</v>
      </c>
      <c r="W19" s="453">
        <v>8.2375588711737517</v>
      </c>
      <c r="X19" s="454">
        <v>104.7089583257096</v>
      </c>
      <c r="Y19" s="455">
        <v>3.4585068977094351</v>
      </c>
      <c r="Z19" s="455">
        <v>7.2391686065820551</v>
      </c>
      <c r="AA19" s="612">
        <v>-2.8328611898016387E-3</v>
      </c>
      <c r="AB19" s="611">
        <v>102.32558139534883</v>
      </c>
      <c r="AC19" s="612">
        <v>-1.4058106841612017E-2</v>
      </c>
      <c r="AD19" s="611">
        <v>103.54330708661416</v>
      </c>
      <c r="AE19" s="612">
        <v>3.1247867504318183E-3</v>
      </c>
      <c r="AF19" s="611">
        <v>100.76969133356546</v>
      </c>
      <c r="AG19" s="612">
        <v>-5.0658104815195504E-3</v>
      </c>
      <c r="AH19" s="611">
        <v>102.48850116219359</v>
      </c>
      <c r="AI19" s="612">
        <v>-0.11897483647860385</v>
      </c>
      <c r="AJ19" s="611" t="s">
        <v>163</v>
      </c>
      <c r="AK19" s="612">
        <v>-2.4123994815148375E-3</v>
      </c>
      <c r="AL19" s="611" t="s">
        <v>163</v>
      </c>
      <c r="AM19" s="612">
        <v>2.2265840989530439E-2</v>
      </c>
      <c r="AN19" s="611">
        <v>104.70895832570965</v>
      </c>
      <c r="AO19" s="612">
        <v>-2.5236593059936974E-2</v>
      </c>
      <c r="AP19" s="611">
        <v>96.86520376175551</v>
      </c>
      <c r="AQ19" s="612">
        <v>-1.1500449236298338E-2</v>
      </c>
      <c r="AR19" s="611">
        <v>107.947409733124</v>
      </c>
      <c r="AS19" s="613">
        <v>-1.1212319138106254E-2</v>
      </c>
      <c r="AT19" s="614">
        <v>-1.1212319138106254E-2</v>
      </c>
      <c r="AU19" s="611">
        <v>103.19030028280997</v>
      </c>
      <c r="AV19" s="603" t="s">
        <v>163</v>
      </c>
      <c r="AW19" s="456">
        <v>9.2799999999999994</v>
      </c>
    </row>
    <row r="20" spans="1:49" ht="16.5" thickTop="1" thickBot="1" x14ac:dyDescent="0.3">
      <c r="A20" s="660"/>
      <c r="B20" s="37">
        <v>41061</v>
      </c>
      <c r="C20" s="150">
        <v>29117.21</v>
      </c>
      <c r="D20" s="151">
        <v>7.07</v>
      </c>
      <c r="E20" s="150">
        <v>9160.5400000000009</v>
      </c>
      <c r="F20" s="151">
        <v>4.87</v>
      </c>
      <c r="G20" s="150">
        <v>6106.53</v>
      </c>
      <c r="H20" s="151">
        <v>8.56</v>
      </c>
      <c r="I20" s="150">
        <v>1317.25</v>
      </c>
      <c r="J20" s="151">
        <v>9.65</v>
      </c>
      <c r="K20" s="150">
        <v>1190.07</v>
      </c>
      <c r="L20" s="151">
        <v>10.75</v>
      </c>
      <c r="M20" s="152">
        <v>30.6</v>
      </c>
      <c r="N20" s="152">
        <v>54.83</v>
      </c>
      <c r="O20" s="153">
        <v>20884.717023000001</v>
      </c>
      <c r="P20" s="153">
        <v>71713.822249999997</v>
      </c>
      <c r="Q20" s="154">
        <v>7594.7857400000003</v>
      </c>
      <c r="R20" s="154">
        <v>1515.371296</v>
      </c>
      <c r="S20" s="152">
        <v>10.15</v>
      </c>
      <c r="T20" s="453">
        <v>8.7534058525441232</v>
      </c>
      <c r="U20" s="453">
        <v>6.2468816281819164</v>
      </c>
      <c r="V20" s="453">
        <v>3.4337942990093056</v>
      </c>
      <c r="W20" s="453">
        <v>5.0118315953636756</v>
      </c>
      <c r="X20" s="454">
        <v>104.40036329500482</v>
      </c>
      <c r="Y20" s="455">
        <v>3.4432008760966144</v>
      </c>
      <c r="Z20" s="455">
        <v>7.0257128973584964</v>
      </c>
      <c r="AA20" s="612">
        <v>4.2613636363637575E-3</v>
      </c>
      <c r="AB20" s="611">
        <v>102.76162790697676</v>
      </c>
      <c r="AC20" s="612">
        <v>2.1863117870722482E-2</v>
      </c>
      <c r="AD20" s="611">
        <v>105.80708661417323</v>
      </c>
      <c r="AE20" s="612">
        <v>-5.4140187564245545E-3</v>
      </c>
      <c r="AF20" s="611">
        <v>100.22412233460642</v>
      </c>
      <c r="AG20" s="612">
        <v>8.267536543733689E-3</v>
      </c>
      <c r="AH20" s="611">
        <v>103.33582859086451</v>
      </c>
      <c r="AI20" s="612">
        <v>-2.9486218766817895E-2</v>
      </c>
      <c r="AJ20" s="611" t="s">
        <v>163</v>
      </c>
      <c r="AK20" s="612">
        <v>-4.4256154651470814E-3</v>
      </c>
      <c r="AL20" s="611" t="s">
        <v>163</v>
      </c>
      <c r="AM20" s="612">
        <v>-2.9471693314421232E-3</v>
      </c>
      <c r="AN20" s="611">
        <v>104.40036329500487</v>
      </c>
      <c r="AO20" s="612">
        <v>-9.7087378640775546E-3</v>
      </c>
      <c r="AP20" s="611">
        <v>95.924764890282162</v>
      </c>
      <c r="AQ20" s="612">
        <v>-3.2721323395745738E-3</v>
      </c>
      <c r="AR20" s="611">
        <v>107.59419152276294</v>
      </c>
      <c r="AS20" s="613">
        <v>-1.2917067179117618E-3</v>
      </c>
      <c r="AT20" s="614">
        <v>-1.2917067179117618E-3</v>
      </c>
      <c r="AU20" s="611">
        <v>102.03329770408209</v>
      </c>
      <c r="AV20" s="603" t="s">
        <v>163</v>
      </c>
      <c r="AW20" s="456">
        <v>9.3233333333333324</v>
      </c>
    </row>
    <row r="21" spans="1:49" ht="16.5" thickTop="1" thickBot="1" x14ac:dyDescent="0.3">
      <c r="A21" s="660"/>
      <c r="B21" s="37">
        <v>41091</v>
      </c>
      <c r="C21" s="150">
        <v>28200.01</v>
      </c>
      <c r="D21" s="151">
        <v>7.14</v>
      </c>
      <c r="E21" s="150">
        <v>8504.34</v>
      </c>
      <c r="F21" s="151">
        <v>4.78</v>
      </c>
      <c r="G21" s="150">
        <v>6136.72</v>
      </c>
      <c r="H21" s="151">
        <v>8.6300000000000008</v>
      </c>
      <c r="I21" s="150">
        <v>1318.52</v>
      </c>
      <c r="J21" s="151">
        <v>9.75</v>
      </c>
      <c r="K21" s="150">
        <v>1037.42</v>
      </c>
      <c r="L21" s="151">
        <v>10.88</v>
      </c>
      <c r="M21" s="152">
        <v>30.2</v>
      </c>
      <c r="N21" s="152">
        <v>55.75</v>
      </c>
      <c r="O21" s="153">
        <v>21417.562229000006</v>
      </c>
      <c r="P21" s="153">
        <v>74160.311770000015</v>
      </c>
      <c r="Q21" s="154">
        <v>9419.9376000000011</v>
      </c>
      <c r="R21" s="154">
        <v>1203.403243</v>
      </c>
      <c r="S21" s="152">
        <v>10.53</v>
      </c>
      <c r="T21" s="453">
        <v>8.8280811348796302</v>
      </c>
      <c r="U21" s="453">
        <v>6.3045248701626537</v>
      </c>
      <c r="V21" s="453">
        <v>3.4625935004677975</v>
      </c>
      <c r="W21" s="453">
        <v>7.8277482255380635</v>
      </c>
      <c r="X21" s="454">
        <v>106.25656388066857</v>
      </c>
      <c r="Y21" s="455">
        <v>3.4121751787344223</v>
      </c>
      <c r="Z21" s="455">
        <v>6.2891205555224934</v>
      </c>
      <c r="AA21" s="612">
        <v>9.9009900990099098E-3</v>
      </c>
      <c r="AB21" s="611">
        <v>103.77906976744187</v>
      </c>
      <c r="AC21" s="612">
        <v>1.2093023255814073E-2</v>
      </c>
      <c r="AD21" s="611">
        <v>107.08661417322836</v>
      </c>
      <c r="AE21" s="612">
        <v>8.5309973733027622E-3</v>
      </c>
      <c r="AF21" s="611">
        <v>101.07913405898452</v>
      </c>
      <c r="AG21" s="612">
        <v>9.2275226923923537E-3</v>
      </c>
      <c r="AH21" s="611">
        <v>104.28936229412388</v>
      </c>
      <c r="AI21" s="612">
        <v>-0.10484236298823779</v>
      </c>
      <c r="AJ21" s="611" t="s">
        <v>163</v>
      </c>
      <c r="AK21" s="612">
        <v>-9.0107137162919182E-3</v>
      </c>
      <c r="AL21" s="611" t="s">
        <v>163</v>
      </c>
      <c r="AM21" s="612">
        <v>1.7779637226152722E-2</v>
      </c>
      <c r="AN21" s="611">
        <v>106.25656388066861</v>
      </c>
      <c r="AO21" s="612">
        <v>-1.3071895424836666E-2</v>
      </c>
      <c r="AP21" s="611">
        <v>94.670846394984352</v>
      </c>
      <c r="AQ21" s="612">
        <v>1.6779135509757515E-2</v>
      </c>
      <c r="AR21" s="611">
        <v>109.39952904238618</v>
      </c>
      <c r="AS21" s="613">
        <v>-9.8556574512539963E-4</v>
      </c>
      <c r="AT21" s="614">
        <v>-9.8556574512539963E-4</v>
      </c>
      <c r="AU21" s="611">
        <v>101.90150060798703</v>
      </c>
      <c r="AV21" s="603" t="s">
        <v>163</v>
      </c>
      <c r="AW21" s="456">
        <v>9.5166666666666657</v>
      </c>
    </row>
    <row r="22" spans="1:49" ht="16.5" thickTop="1" thickBot="1" x14ac:dyDescent="0.3">
      <c r="A22" s="660"/>
      <c r="B22" s="37">
        <v>41122</v>
      </c>
      <c r="C22" s="150">
        <v>26576.09</v>
      </c>
      <c r="D22" s="151">
        <v>7.09</v>
      </c>
      <c r="E22" s="150">
        <v>8189.88</v>
      </c>
      <c r="F22" s="151">
        <v>4.83</v>
      </c>
      <c r="G22" s="150">
        <v>5367.03</v>
      </c>
      <c r="H22" s="151">
        <v>8.5399999999999991</v>
      </c>
      <c r="I22" s="150">
        <v>1349.25</v>
      </c>
      <c r="J22" s="151">
        <v>10.01</v>
      </c>
      <c r="K22" s="150">
        <v>1257.17</v>
      </c>
      <c r="L22" s="151">
        <v>10.82</v>
      </c>
      <c r="M22" s="152">
        <v>30.2</v>
      </c>
      <c r="N22" s="152">
        <v>56.2</v>
      </c>
      <c r="O22" s="153">
        <v>22714.526816000005</v>
      </c>
      <c r="P22" s="153">
        <v>75869.648189999993</v>
      </c>
      <c r="Q22" s="154">
        <v>8434.7557099999995</v>
      </c>
      <c r="R22" s="154">
        <v>1399.313367</v>
      </c>
      <c r="S22" s="152">
        <v>9.9700000000000006</v>
      </c>
      <c r="T22" s="453">
        <v>8.8353119137379625</v>
      </c>
      <c r="U22" s="453">
        <v>6.2078000756881826</v>
      </c>
      <c r="V22" s="453">
        <v>3.3401377367261631</v>
      </c>
      <c r="W22" s="453">
        <v>6.0277818456657393</v>
      </c>
      <c r="X22" s="454">
        <v>110.52442351583825</v>
      </c>
      <c r="Y22" s="455">
        <v>3.3688694424000771</v>
      </c>
      <c r="Z22" s="455">
        <v>7.19546084811524</v>
      </c>
      <c r="AA22" s="612">
        <v>-7.0028011204481544E-3</v>
      </c>
      <c r="AB22" s="611">
        <v>103.05232558139537</v>
      </c>
      <c r="AC22" s="612">
        <v>-5.5147058823530326E-3</v>
      </c>
      <c r="AD22" s="611">
        <v>106.49606299212599</v>
      </c>
      <c r="AE22" s="612">
        <v>8.1906574575563162E-4</v>
      </c>
      <c r="AF22" s="611">
        <v>101.16192451530287</v>
      </c>
      <c r="AG22" s="612">
        <v>-1.5342122755711451E-2</v>
      </c>
      <c r="AH22" s="611">
        <v>102.68934209569257</v>
      </c>
      <c r="AI22" s="612">
        <v>0.14411240563625172</v>
      </c>
      <c r="AJ22" s="611" t="s">
        <v>163</v>
      </c>
      <c r="AK22" s="612">
        <v>-1.2691533718502512E-2</v>
      </c>
      <c r="AL22" s="611" t="s">
        <v>163</v>
      </c>
      <c r="AM22" s="612">
        <v>4.0165609344969155E-2</v>
      </c>
      <c r="AN22" s="611">
        <v>110.52442351583831</v>
      </c>
      <c r="AO22" s="612">
        <v>0</v>
      </c>
      <c r="AP22" s="611">
        <v>94.670846394984352</v>
      </c>
      <c r="AQ22" s="612">
        <v>8.0717488789239233E-3</v>
      </c>
      <c r="AR22" s="611">
        <v>110.28257456828887</v>
      </c>
      <c r="AS22" s="613">
        <v>1.9965145304582217E-2</v>
      </c>
      <c r="AT22" s="614">
        <v>1.9965145304582217E-2</v>
      </c>
      <c r="AU22" s="611">
        <v>101.80106997961093</v>
      </c>
      <c r="AV22" s="603" t="s">
        <v>163</v>
      </c>
      <c r="AW22" s="456">
        <v>9.2933333333333348</v>
      </c>
    </row>
    <row r="23" spans="1:49" ht="16.5" thickTop="1" thickBot="1" x14ac:dyDescent="0.3">
      <c r="A23" s="660"/>
      <c r="B23" s="37">
        <v>41153</v>
      </c>
      <c r="C23" s="150">
        <v>28607.11</v>
      </c>
      <c r="D23" s="151">
        <v>7.04</v>
      </c>
      <c r="E23" s="150">
        <v>9009.6200000000008</v>
      </c>
      <c r="F23" s="151">
        <v>4.83</v>
      </c>
      <c r="G23" s="150">
        <v>6087.98</v>
      </c>
      <c r="H23" s="151">
        <v>8.5</v>
      </c>
      <c r="I23" s="150">
        <v>1457.56</v>
      </c>
      <c r="J23" s="151">
        <v>9.3699999999999992</v>
      </c>
      <c r="K23" s="150">
        <v>1349.51</v>
      </c>
      <c r="L23" s="151">
        <v>10.55</v>
      </c>
      <c r="M23" s="152">
        <v>31.4</v>
      </c>
      <c r="N23" s="152">
        <v>57.21</v>
      </c>
      <c r="O23" s="153">
        <v>19501.323719</v>
      </c>
      <c r="P23" s="153">
        <v>64429.976659999993</v>
      </c>
      <c r="Q23" s="154">
        <v>7667.6437400000013</v>
      </c>
      <c r="R23" s="154">
        <v>991.82383400000003</v>
      </c>
      <c r="S23" s="152">
        <v>10.34</v>
      </c>
      <c r="T23" s="453">
        <v>8.6680565208056688</v>
      </c>
      <c r="U23" s="453">
        <v>6.1765009187269113</v>
      </c>
      <c r="V23" s="453">
        <v>3.3038770900062713</v>
      </c>
      <c r="W23" s="453">
        <v>7.7308524731419199</v>
      </c>
      <c r="X23" s="454">
        <v>112.39672195774929</v>
      </c>
      <c r="Y23" s="455">
        <v>3.3978311901551908</v>
      </c>
      <c r="Z23" s="455">
        <v>7.2580521770103799</v>
      </c>
      <c r="AA23" s="612">
        <v>-7.0521861777150807E-3</v>
      </c>
      <c r="AB23" s="611">
        <v>102.32558139534885</v>
      </c>
      <c r="AC23" s="612">
        <v>-2.4953789279112737E-2</v>
      </c>
      <c r="AD23" s="611">
        <v>103.83858267716536</v>
      </c>
      <c r="AE23" s="612">
        <v>-1.8930332575155528E-2</v>
      </c>
      <c r="AF23" s="611">
        <v>99.246895640285402</v>
      </c>
      <c r="AG23" s="612">
        <v>-5.0419080156671736E-3</v>
      </c>
      <c r="AH23" s="611">
        <v>102.1715918786567</v>
      </c>
      <c r="AI23" s="612">
        <v>8.6987241284948169E-3</v>
      </c>
      <c r="AJ23" s="611" t="s">
        <v>163</v>
      </c>
      <c r="AK23" s="612">
        <v>8.5968744857267687E-3</v>
      </c>
      <c r="AL23" s="611" t="s">
        <v>163</v>
      </c>
      <c r="AM23" s="612">
        <v>1.6940133070612484E-2</v>
      </c>
      <c r="AN23" s="611">
        <v>112.39672195774934</v>
      </c>
      <c r="AO23" s="612">
        <v>3.9735099337748325E-2</v>
      </c>
      <c r="AP23" s="611">
        <v>98.432601880877769</v>
      </c>
      <c r="AQ23" s="612">
        <v>1.7971530249110357E-2</v>
      </c>
      <c r="AR23" s="611">
        <v>112.26452119309263</v>
      </c>
      <c r="AS23" s="613">
        <v>-3.0352238604487341E-3</v>
      </c>
      <c r="AT23" s="614">
        <v>-3.0352238604487341E-3</v>
      </c>
      <c r="AU23" s="611">
        <v>103.83354313391581</v>
      </c>
      <c r="AV23" s="603" t="s">
        <v>163</v>
      </c>
      <c r="AW23" s="456">
        <v>9.31</v>
      </c>
    </row>
    <row r="24" spans="1:49" ht="16.5" thickTop="1" thickBot="1" x14ac:dyDescent="0.3">
      <c r="A24" s="660"/>
      <c r="B24" s="37">
        <v>41183</v>
      </c>
      <c r="C24" s="150">
        <v>31622.83</v>
      </c>
      <c r="D24" s="151">
        <v>7.07</v>
      </c>
      <c r="E24" s="150">
        <v>9523.6299999999992</v>
      </c>
      <c r="F24" s="151">
        <v>4.82</v>
      </c>
      <c r="G24" s="150">
        <v>6563.68</v>
      </c>
      <c r="H24" s="151">
        <v>8.65</v>
      </c>
      <c r="I24" s="150">
        <v>1725.68</v>
      </c>
      <c r="J24" s="151">
        <v>9.48</v>
      </c>
      <c r="K24" s="150">
        <v>1521.81</v>
      </c>
      <c r="L24" s="151">
        <v>10.32</v>
      </c>
      <c r="M24" s="152">
        <v>32.200000000000003</v>
      </c>
      <c r="N24" s="152">
        <v>59.71</v>
      </c>
      <c r="O24" s="153">
        <v>21591.355952000009</v>
      </c>
      <c r="P24" s="153">
        <v>76638.059000000008</v>
      </c>
      <c r="Q24" s="154">
        <v>11338.811730000001</v>
      </c>
      <c r="R24" s="154">
        <v>1414.606738</v>
      </c>
      <c r="S24" s="152">
        <v>10.36</v>
      </c>
      <c r="T24" s="453">
        <v>8.8227895036528761</v>
      </c>
      <c r="U24" s="453">
        <v>6.1771112560896348</v>
      </c>
      <c r="V24" s="453">
        <v>3.5494787437331383</v>
      </c>
      <c r="W24" s="453">
        <v>8.0155222122234804</v>
      </c>
      <c r="X24" s="454">
        <v>112.36352444895253</v>
      </c>
      <c r="Y24" s="455">
        <v>3.3946057736705328</v>
      </c>
      <c r="Z24" s="455">
        <v>7.9057709472662268</v>
      </c>
      <c r="AA24" s="612">
        <v>4.2613636363637575E-3</v>
      </c>
      <c r="AB24" s="611">
        <v>102.76162790697677</v>
      </c>
      <c r="AC24" s="612">
        <v>-2.1800947867298581E-2</v>
      </c>
      <c r="AD24" s="611">
        <v>101.57480314960631</v>
      </c>
      <c r="AE24" s="612">
        <v>1.7850942996946007E-2</v>
      </c>
      <c r="AF24" s="611">
        <v>101.01854631698399</v>
      </c>
      <c r="AG24" s="612">
        <v>9.8816040142279959E-5</v>
      </c>
      <c r="AH24" s="611">
        <v>102.18168807078118</v>
      </c>
      <c r="AI24" s="612">
        <v>8.9241404506221755E-2</v>
      </c>
      <c r="AJ24" s="611" t="s">
        <v>163</v>
      </c>
      <c r="AK24" s="612">
        <v>-9.492574245604235E-4</v>
      </c>
      <c r="AL24" s="611" t="s">
        <v>163</v>
      </c>
      <c r="AM24" s="612">
        <v>-2.9536011565567399E-4</v>
      </c>
      <c r="AN24" s="611">
        <v>112.36352444895257</v>
      </c>
      <c r="AO24" s="612">
        <v>2.5477707006369643E-2</v>
      </c>
      <c r="AP24" s="611">
        <v>100.9404388714734</v>
      </c>
      <c r="AQ24" s="612">
        <v>4.3698654081454347E-2</v>
      </c>
      <c r="AR24" s="611">
        <v>117.17032967032969</v>
      </c>
      <c r="AS24" s="613">
        <v>1.4423849606892598E-2</v>
      </c>
      <c r="AT24" s="614">
        <v>1.4423849606892598E-2</v>
      </c>
      <c r="AU24" s="611">
        <v>103.51838508628082</v>
      </c>
      <c r="AV24" s="603" t="s">
        <v>163</v>
      </c>
      <c r="AW24" s="456">
        <v>9.25</v>
      </c>
    </row>
    <row r="25" spans="1:49" ht="16.5" thickTop="1" thickBot="1" x14ac:dyDescent="0.3">
      <c r="A25" s="660"/>
      <c r="B25" s="37">
        <v>41214</v>
      </c>
      <c r="C25" s="150">
        <v>33166.550000000003</v>
      </c>
      <c r="D25" s="151">
        <v>7.05</v>
      </c>
      <c r="E25" s="150">
        <v>9870.06</v>
      </c>
      <c r="F25" s="151">
        <v>4.74</v>
      </c>
      <c r="G25" s="150">
        <v>7114.43</v>
      </c>
      <c r="H25" s="151">
        <v>8.52</v>
      </c>
      <c r="I25" s="150">
        <v>1543.77</v>
      </c>
      <c r="J25" s="151">
        <v>9.77</v>
      </c>
      <c r="K25" s="150">
        <v>1648.84</v>
      </c>
      <c r="L25" s="151">
        <v>10.3</v>
      </c>
      <c r="M25" s="152">
        <v>32.700000000000003</v>
      </c>
      <c r="N25" s="152">
        <v>60.51</v>
      </c>
      <c r="O25" s="153">
        <v>21784.243305999997</v>
      </c>
      <c r="P25" s="153">
        <v>72551.58335999999</v>
      </c>
      <c r="Q25" s="154">
        <v>10119.487120000002</v>
      </c>
      <c r="R25" s="154">
        <v>1269.5478149999999</v>
      </c>
      <c r="S25" s="152">
        <v>10.32</v>
      </c>
      <c r="T25" s="453">
        <v>8.7428768681712121</v>
      </c>
      <c r="U25" s="453">
        <v>6.1743908333993165</v>
      </c>
      <c r="V25" s="453">
        <v>3.3304614872721898</v>
      </c>
      <c r="W25" s="453">
        <v>7.9709381564332826</v>
      </c>
      <c r="X25" s="454">
        <v>111.65239378750421</v>
      </c>
      <c r="Y25" s="455">
        <v>3.4197617342817517</v>
      </c>
      <c r="Z25" s="455">
        <v>8.0398267279727378</v>
      </c>
      <c r="AA25" s="612">
        <v>-2.8288543140029265E-3</v>
      </c>
      <c r="AB25" s="611">
        <v>102.47093023255816</v>
      </c>
      <c r="AC25" s="612">
        <v>-1.9379844961240345E-3</v>
      </c>
      <c r="AD25" s="611">
        <v>101.37795275590553</v>
      </c>
      <c r="AE25" s="612">
        <v>-9.0575248846839207E-3</v>
      </c>
      <c r="AF25" s="611">
        <v>100.1035683199033</v>
      </c>
      <c r="AG25" s="612">
        <v>-4.4040370612341562E-4</v>
      </c>
      <c r="AH25" s="611">
        <v>102.13668687665685</v>
      </c>
      <c r="AI25" s="612">
        <v>1.6956699302408618E-2</v>
      </c>
      <c r="AJ25" s="611" t="s">
        <v>163</v>
      </c>
      <c r="AK25" s="612">
        <v>7.4105690876788977E-3</v>
      </c>
      <c r="AL25" s="611" t="s">
        <v>163</v>
      </c>
      <c r="AM25" s="612">
        <v>-6.3288390510694015E-3</v>
      </c>
      <c r="AN25" s="611">
        <v>111.65239378750425</v>
      </c>
      <c r="AO25" s="612">
        <v>1.552795031055898E-2</v>
      </c>
      <c r="AP25" s="611">
        <v>102.50783699059566</v>
      </c>
      <c r="AQ25" s="612">
        <v>1.3398090772064997E-2</v>
      </c>
      <c r="AR25" s="611">
        <v>118.74018838304555</v>
      </c>
      <c r="AS25" s="613">
        <v>-1.1978115215841132E-3</v>
      </c>
      <c r="AT25" s="614">
        <v>-1.1978115215841132E-3</v>
      </c>
      <c r="AU25" s="611">
        <v>105.01151870431373</v>
      </c>
      <c r="AV25" s="603" t="s">
        <v>163</v>
      </c>
      <c r="AW25" s="456">
        <v>9.2233333333333345</v>
      </c>
    </row>
    <row r="26" spans="1:49" ht="16.5" thickTop="1" thickBot="1" x14ac:dyDescent="0.3">
      <c r="A26" s="664"/>
      <c r="B26" s="47">
        <v>41244</v>
      </c>
      <c r="C26" s="155">
        <v>32948.17</v>
      </c>
      <c r="D26" s="156">
        <v>7.52</v>
      </c>
      <c r="E26" s="155">
        <v>9233.75</v>
      </c>
      <c r="F26" s="156">
        <v>4.96</v>
      </c>
      <c r="G26" s="155">
        <v>7358.96</v>
      </c>
      <c r="H26" s="156">
        <v>9.0299999999999994</v>
      </c>
      <c r="I26" s="155">
        <v>1896.38</v>
      </c>
      <c r="J26" s="156">
        <v>10.17</v>
      </c>
      <c r="K26" s="155">
        <v>2364.6999999999998</v>
      </c>
      <c r="L26" s="156">
        <v>10.63</v>
      </c>
      <c r="M26" s="157">
        <v>33.1</v>
      </c>
      <c r="N26" s="157">
        <v>62.19</v>
      </c>
      <c r="O26" s="158">
        <v>22053.701474999998</v>
      </c>
      <c r="P26" s="158">
        <v>74527.065190000008</v>
      </c>
      <c r="Q26" s="159">
        <v>8094.9363400000011</v>
      </c>
      <c r="R26" s="159">
        <v>995.31742499999996</v>
      </c>
      <c r="S26" s="157">
        <v>10.65</v>
      </c>
      <c r="T26" s="457">
        <v>9.2635811758401072</v>
      </c>
      <c r="U26" s="457">
        <v>6.4185600894218107</v>
      </c>
      <c r="V26" s="457">
        <v>3.3793449718399264</v>
      </c>
      <c r="W26" s="457">
        <v>8.1330198152614486</v>
      </c>
      <c r="X26" s="458">
        <v>112.36740870677578</v>
      </c>
      <c r="Y26" s="459">
        <v>3.3969405319785957</v>
      </c>
      <c r="Z26" s="459">
        <v>7.9303931140645991</v>
      </c>
      <c r="AA26" s="615">
        <v>6.6666666666666652E-2</v>
      </c>
      <c r="AB26" s="616">
        <v>109.30232558139537</v>
      </c>
      <c r="AC26" s="615">
        <v>3.2038834951456208E-2</v>
      </c>
      <c r="AD26" s="616">
        <v>104.6259842519685</v>
      </c>
      <c r="AE26" s="615">
        <v>5.955754787815204E-2</v>
      </c>
      <c r="AF26" s="616">
        <v>106.0654913828898</v>
      </c>
      <c r="AG26" s="615">
        <v>3.9545481102638114E-2</v>
      </c>
      <c r="AH26" s="616">
        <v>106.17573129742375</v>
      </c>
      <c r="AI26" s="615">
        <v>-1.3611439351968846E-2</v>
      </c>
      <c r="AJ26" s="616" t="s">
        <v>163</v>
      </c>
      <c r="AK26" s="615">
        <v>-6.6733310904039111E-3</v>
      </c>
      <c r="AL26" s="616" t="s">
        <v>163</v>
      </c>
      <c r="AM26" s="615">
        <v>6.4039372109869763E-3</v>
      </c>
      <c r="AN26" s="616">
        <v>112.36740870677582</v>
      </c>
      <c r="AO26" s="615">
        <v>1.2232415902140525E-2</v>
      </c>
      <c r="AP26" s="616">
        <v>103.76175548589346</v>
      </c>
      <c r="AQ26" s="615">
        <v>2.7764005949429738E-2</v>
      </c>
      <c r="AR26" s="616">
        <v>122.03689167974883</v>
      </c>
      <c r="AS26" s="617">
        <v>3.0524376371138785E-2</v>
      </c>
      <c r="AT26" s="618">
        <v>3.0524376371138785E-2</v>
      </c>
      <c r="AU26" s="616">
        <v>104.88573469731065</v>
      </c>
      <c r="AV26" s="604" t="s">
        <v>163</v>
      </c>
      <c r="AW26" s="460">
        <v>9.6</v>
      </c>
    </row>
    <row r="27" spans="1:49" ht="15.75" thickBot="1" x14ac:dyDescent="0.3">
      <c r="A27" s="656">
        <v>2013</v>
      </c>
      <c r="B27" s="51">
        <v>41275</v>
      </c>
      <c r="C27" s="160">
        <v>30838.5</v>
      </c>
      <c r="D27" s="161">
        <v>6.91</v>
      </c>
      <c r="E27" s="160">
        <v>9649.17</v>
      </c>
      <c r="F27" s="161">
        <v>4.7300000000000004</v>
      </c>
      <c r="G27" s="160">
        <v>6447.68</v>
      </c>
      <c r="H27" s="161">
        <v>8.44</v>
      </c>
      <c r="I27" s="160">
        <v>1303.92</v>
      </c>
      <c r="J27" s="161">
        <v>9.9600000000000009</v>
      </c>
      <c r="K27" s="160">
        <v>1288.52</v>
      </c>
      <c r="L27" s="161">
        <v>10.75</v>
      </c>
      <c r="M27" s="162">
        <v>33.700000000000003</v>
      </c>
      <c r="N27" s="162">
        <v>58.27</v>
      </c>
      <c r="O27" s="163">
        <v>18416.715820000001</v>
      </c>
      <c r="P27" s="163">
        <v>64108.866540000003</v>
      </c>
      <c r="Q27" s="164">
        <v>7611.3987699999998</v>
      </c>
      <c r="R27" s="164">
        <v>990.13653999999997</v>
      </c>
      <c r="S27" s="162">
        <v>10.27</v>
      </c>
      <c r="T27" s="205">
        <v>8.6956837814128694</v>
      </c>
      <c r="U27" s="205">
        <v>6.0480174490030905</v>
      </c>
      <c r="V27" s="205">
        <v>3.4810151368236726</v>
      </c>
      <c r="W27" s="205">
        <v>7.6872213704990626</v>
      </c>
      <c r="X27" s="206">
        <v>111.98497213844807</v>
      </c>
      <c r="Y27" s="215">
        <v>3.4460636824330542</v>
      </c>
      <c r="Z27" s="215">
        <v>7.8022998562612704</v>
      </c>
      <c r="AA27" s="612">
        <v>-8.1117021276595702E-2</v>
      </c>
      <c r="AB27" s="611">
        <v>100.43604651162792</v>
      </c>
      <c r="AC27" s="612">
        <v>1.1288805268109048E-2</v>
      </c>
      <c r="AD27" s="611">
        <v>105.80708661417322</v>
      </c>
      <c r="AE27" s="612">
        <v>-6.1304303772750757E-2</v>
      </c>
      <c r="AF27" s="611">
        <v>99.56322027934705</v>
      </c>
      <c r="AG27" s="612">
        <v>-5.7729870135421413E-2</v>
      </c>
      <c r="AH27" s="611">
        <v>100.04622011809008</v>
      </c>
      <c r="AI27" s="612">
        <v>-1.615219522676048E-2</v>
      </c>
      <c r="AJ27" s="611" t="s">
        <v>163</v>
      </c>
      <c r="AK27" s="612">
        <v>1.4460998063409169E-2</v>
      </c>
      <c r="AL27" s="611" t="s">
        <v>163</v>
      </c>
      <c r="AM27" s="612">
        <v>-3.4034474295450146E-3</v>
      </c>
      <c r="AN27" s="611">
        <v>111.98497213844811</v>
      </c>
      <c r="AO27" s="612">
        <v>1.812688821752273E-2</v>
      </c>
      <c r="AP27" s="611">
        <v>105.64263322884018</v>
      </c>
      <c r="AQ27" s="612">
        <v>-6.3032641903842945E-2</v>
      </c>
      <c r="AR27" s="611">
        <v>114.34458398744115</v>
      </c>
      <c r="AS27" s="613">
        <v>-2.9898647554823143E-2</v>
      </c>
      <c r="AT27" s="614">
        <v>-2.9898647554823143E-2</v>
      </c>
      <c r="AU27" s="611">
        <v>108.08730633917477</v>
      </c>
      <c r="AV27" s="603" t="s">
        <v>163</v>
      </c>
      <c r="AW27" s="311">
        <v>9.31</v>
      </c>
    </row>
    <row r="28" spans="1:49" ht="16.5" thickTop="1" thickBot="1" x14ac:dyDescent="0.3">
      <c r="A28" s="657"/>
      <c r="B28" s="51">
        <v>41306</v>
      </c>
      <c r="C28" s="138">
        <v>29973.63</v>
      </c>
      <c r="D28" s="139">
        <v>7</v>
      </c>
      <c r="E28" s="138">
        <v>8973.4599999999991</v>
      </c>
      <c r="F28" s="139">
        <v>4.87</v>
      </c>
      <c r="G28" s="138">
        <v>6503.31</v>
      </c>
      <c r="H28" s="139">
        <v>8.3699999999999992</v>
      </c>
      <c r="I28" s="138">
        <v>1351.25</v>
      </c>
      <c r="J28" s="139">
        <v>9.61</v>
      </c>
      <c r="K28" s="138">
        <v>1421.03</v>
      </c>
      <c r="L28" s="139">
        <v>10.56</v>
      </c>
      <c r="M28" s="140">
        <v>33.700000000000003</v>
      </c>
      <c r="N28" s="140">
        <v>59.28</v>
      </c>
      <c r="O28" s="141">
        <v>18757.542828000001</v>
      </c>
      <c r="P28" s="141">
        <v>65235.56278</v>
      </c>
      <c r="Q28" s="142">
        <v>7588.5602899999967</v>
      </c>
      <c r="R28" s="142">
        <v>1000.250691</v>
      </c>
      <c r="S28" s="140">
        <v>10.199999999999999</v>
      </c>
      <c r="T28" s="205">
        <v>8.5833219429223266</v>
      </c>
      <c r="U28" s="205">
        <v>6.1547429611692692</v>
      </c>
      <c r="V28" s="205">
        <v>3.4778309386355621</v>
      </c>
      <c r="W28" s="205">
        <v>7.5866583830232983</v>
      </c>
      <c r="X28" s="206">
        <v>111.97817840497741</v>
      </c>
      <c r="Y28" s="215">
        <v>3.4810586021592598</v>
      </c>
      <c r="Z28" s="215">
        <v>7.6885181286485436</v>
      </c>
      <c r="AA28" s="612">
        <v>1.3024602026049159E-2</v>
      </c>
      <c r="AB28" s="611">
        <v>101.74418604651164</v>
      </c>
      <c r="AC28" s="612">
        <v>-1.7674418604651132E-2</v>
      </c>
      <c r="AD28" s="611">
        <v>103.93700787401573</v>
      </c>
      <c r="AE28" s="612">
        <v>-1.2921564458302615E-2</v>
      </c>
      <c r="AF28" s="611">
        <v>98.276707710831289</v>
      </c>
      <c r="AG28" s="612">
        <v>1.764636313735668E-2</v>
      </c>
      <c r="AH28" s="611">
        <v>101.81167204881382</v>
      </c>
      <c r="AI28" s="612">
        <v>-1.4583101099532647E-2</v>
      </c>
      <c r="AJ28" s="611" t="s">
        <v>163</v>
      </c>
      <c r="AK28" s="612">
        <v>1.0155041505645501E-2</v>
      </c>
      <c r="AL28" s="611" t="s">
        <v>163</v>
      </c>
      <c r="AM28" s="612">
        <v>-6.0666474625326039E-5</v>
      </c>
      <c r="AN28" s="611">
        <v>111.97817840497746</v>
      </c>
      <c r="AO28" s="612">
        <v>0</v>
      </c>
      <c r="AP28" s="611">
        <v>105.64263322884018</v>
      </c>
      <c r="AQ28" s="612">
        <v>1.7333104513471698E-2</v>
      </c>
      <c r="AR28" s="611">
        <v>116.32653061224491</v>
      </c>
      <c r="AS28" s="613">
        <v>-4.4844658367896965E-3</v>
      </c>
      <c r="AT28" s="614">
        <v>-4.4844658367896965E-3</v>
      </c>
      <c r="AU28" s="611">
        <v>104.85564206178958</v>
      </c>
      <c r="AV28" s="603" t="s">
        <v>163</v>
      </c>
      <c r="AW28" s="311">
        <v>9.2533333333333339</v>
      </c>
    </row>
    <row r="29" spans="1:49" ht="16.5" thickTop="1" thickBot="1" x14ac:dyDescent="0.3">
      <c r="A29" s="657"/>
      <c r="B29" s="51">
        <v>41334</v>
      </c>
      <c r="C29" s="138">
        <v>30964.57</v>
      </c>
      <c r="D29" s="139">
        <v>7.05</v>
      </c>
      <c r="E29" s="138">
        <v>9186.17</v>
      </c>
      <c r="F29" s="139">
        <v>4.8600000000000003</v>
      </c>
      <c r="G29" s="138">
        <v>6517.01</v>
      </c>
      <c r="H29" s="139">
        <v>8.36</v>
      </c>
      <c r="I29" s="138">
        <v>1318.72</v>
      </c>
      <c r="J29" s="139">
        <v>10.08</v>
      </c>
      <c r="K29" s="138">
        <v>1513.11</v>
      </c>
      <c r="L29" s="139">
        <v>10.65</v>
      </c>
      <c r="M29" s="140">
        <v>33.799999999999997</v>
      </c>
      <c r="N29" s="140">
        <v>59.7</v>
      </c>
      <c r="O29" s="141">
        <v>19022.149737999996</v>
      </c>
      <c r="P29" s="141">
        <v>66279.441879999998</v>
      </c>
      <c r="Q29" s="142">
        <v>8589.4279200000001</v>
      </c>
      <c r="R29" s="142">
        <v>1102.385344</v>
      </c>
      <c r="S29" s="140">
        <v>10.33</v>
      </c>
      <c r="T29" s="205">
        <v>8.6494686774557046</v>
      </c>
      <c r="U29" s="205">
        <v>6.2181890595413627</v>
      </c>
      <c r="V29" s="205">
        <v>3.4843297310185442</v>
      </c>
      <c r="W29" s="205">
        <v>7.7916746324232697</v>
      </c>
      <c r="X29" s="206">
        <v>111.35411006776633</v>
      </c>
      <c r="Y29" s="215">
        <v>2.8548647483672034</v>
      </c>
      <c r="Z29" s="215">
        <v>7.5951904897924498</v>
      </c>
      <c r="AA29" s="612">
        <v>7.1428571428571175E-3</v>
      </c>
      <c r="AB29" s="611">
        <v>102.47093023255815</v>
      </c>
      <c r="AC29" s="612">
        <v>8.5227272727272929E-3</v>
      </c>
      <c r="AD29" s="611">
        <v>104.82283464566927</v>
      </c>
      <c r="AE29" s="612">
        <v>7.7064259005130697E-3</v>
      </c>
      <c r="AF29" s="611">
        <v>99.034069876551186</v>
      </c>
      <c r="AG29" s="612">
        <v>1.0308488717137188E-2</v>
      </c>
      <c r="AH29" s="611">
        <v>102.86119652140189</v>
      </c>
      <c r="AI29" s="612">
        <v>-1.2138573037675626E-2</v>
      </c>
      <c r="AJ29" s="611" t="s">
        <v>163</v>
      </c>
      <c r="AK29" s="612">
        <v>-0.17988604196540547</v>
      </c>
      <c r="AL29" s="611" t="s">
        <v>163</v>
      </c>
      <c r="AM29" s="612">
        <v>-5.5731245685574082E-3</v>
      </c>
      <c r="AN29" s="611">
        <v>111.35411006776637</v>
      </c>
      <c r="AO29" s="612">
        <v>2.9673590504448732E-3</v>
      </c>
      <c r="AP29" s="611">
        <v>105.9561128526646</v>
      </c>
      <c r="AQ29" s="612">
        <v>7.0850202429149078E-3</v>
      </c>
      <c r="AR29" s="611">
        <v>117.15070643642072</v>
      </c>
      <c r="AS29" s="613">
        <v>3.3107469158225374E-3</v>
      </c>
      <c r="AT29" s="614">
        <v>3.3107469158225374E-3</v>
      </c>
      <c r="AU29" s="611">
        <v>104.38542051716884</v>
      </c>
      <c r="AV29" s="603" t="s">
        <v>163</v>
      </c>
      <c r="AW29" s="311">
        <v>9.3433333333333337</v>
      </c>
    </row>
    <row r="30" spans="1:49" ht="16.5" thickTop="1" thickBot="1" x14ac:dyDescent="0.3">
      <c r="A30" s="657"/>
      <c r="B30" s="51">
        <v>41365</v>
      </c>
      <c r="C30" s="138">
        <v>34612.239999999998</v>
      </c>
      <c r="D30" s="139">
        <v>6.95</v>
      </c>
      <c r="E30" s="138">
        <v>10697.38</v>
      </c>
      <c r="F30" s="139">
        <v>4.72</v>
      </c>
      <c r="G30" s="138">
        <v>7449.38</v>
      </c>
      <c r="H30" s="139">
        <v>8.36</v>
      </c>
      <c r="I30" s="138">
        <v>1458.05</v>
      </c>
      <c r="J30" s="139">
        <v>10.029999999999999</v>
      </c>
      <c r="K30" s="138">
        <v>1546.81</v>
      </c>
      <c r="L30" s="139">
        <v>10.76</v>
      </c>
      <c r="M30" s="140">
        <v>33.6</v>
      </c>
      <c r="N30" s="140">
        <v>57.98</v>
      </c>
      <c r="O30" s="141">
        <v>43430.730906000004</v>
      </c>
      <c r="P30" s="141">
        <v>69594.861409999998</v>
      </c>
      <c r="Q30" s="142">
        <v>8591.7261699999999</v>
      </c>
      <c r="R30" s="142">
        <v>1159.9094889999999</v>
      </c>
      <c r="S30" s="140">
        <v>10.36</v>
      </c>
      <c r="T30" s="205">
        <v>8.6333609469847072</v>
      </c>
      <c r="U30" s="205">
        <v>6.0853685776968307</v>
      </c>
      <c r="V30" s="205">
        <v>1.6024335754475039</v>
      </c>
      <c r="W30" s="205">
        <v>7.4072384539307796</v>
      </c>
      <c r="X30" s="206">
        <v>110.14549230117784</v>
      </c>
      <c r="Y30" s="215">
        <v>2.8616853596629936</v>
      </c>
      <c r="Z30" s="215">
        <v>7.7268410853303342</v>
      </c>
      <c r="AA30" s="612">
        <v>-1.4184397163120477E-2</v>
      </c>
      <c r="AB30" s="611">
        <v>101.01744186046513</v>
      </c>
      <c r="AC30" s="612">
        <v>1.032863849765242E-2</v>
      </c>
      <c r="AD30" s="611">
        <v>105.90551181102359</v>
      </c>
      <c r="AE30" s="612">
        <v>-1.8622797621061782E-3</v>
      </c>
      <c r="AF30" s="611">
        <v>98.849640732461069</v>
      </c>
      <c r="AG30" s="612">
        <v>-2.1359994135387139E-2</v>
      </c>
      <c r="AH30" s="611">
        <v>100.66408196694584</v>
      </c>
      <c r="AI30" s="612">
        <v>1.7333415891914283E-2</v>
      </c>
      <c r="AJ30" s="611" t="s">
        <v>163</v>
      </c>
      <c r="AK30" s="612">
        <v>2.3891188889739734E-3</v>
      </c>
      <c r="AL30" s="611" t="s">
        <v>163</v>
      </c>
      <c r="AM30" s="612">
        <v>-1.0853822690989667E-2</v>
      </c>
      <c r="AN30" s="611">
        <v>110.14549230117788</v>
      </c>
      <c r="AO30" s="612">
        <v>-5.9171597633135287E-3</v>
      </c>
      <c r="AP30" s="611">
        <v>105.3291536050157</v>
      </c>
      <c r="AQ30" s="612">
        <v>-2.8810720268006795E-2</v>
      </c>
      <c r="AR30" s="611">
        <v>113.77551020408161</v>
      </c>
      <c r="AS30" s="613">
        <v>-4.3872042248645823E-3</v>
      </c>
      <c r="AT30" s="614">
        <v>-4.3872042248645823E-3</v>
      </c>
      <c r="AU30" s="611">
        <v>104.73101422620289</v>
      </c>
      <c r="AV30" s="603" t="s">
        <v>163</v>
      </c>
      <c r="AW30" s="311">
        <v>9.3566666666666674</v>
      </c>
    </row>
    <row r="31" spans="1:49" ht="16.5" thickTop="1" thickBot="1" x14ac:dyDescent="0.3">
      <c r="A31" s="657"/>
      <c r="B31" s="51">
        <v>41395</v>
      </c>
      <c r="C31" s="138">
        <v>32200.9</v>
      </c>
      <c r="D31" s="139">
        <v>7.01</v>
      </c>
      <c r="E31" s="138">
        <v>9972.2199999999993</v>
      </c>
      <c r="F31" s="139">
        <v>4.7</v>
      </c>
      <c r="G31" s="138">
        <v>6696.07</v>
      </c>
      <c r="H31" s="139">
        <v>8.6</v>
      </c>
      <c r="I31" s="138">
        <v>1362.61</v>
      </c>
      <c r="J31" s="139">
        <v>10.039999999999999</v>
      </c>
      <c r="K31" s="138">
        <v>1329.69</v>
      </c>
      <c r="L31" s="139">
        <v>10.83</v>
      </c>
      <c r="M31" s="140">
        <v>33.6</v>
      </c>
      <c r="N31" s="140">
        <v>64.099999999999994</v>
      </c>
      <c r="O31" s="141">
        <v>22856.959030999995</v>
      </c>
      <c r="P31" s="141">
        <v>79960.334580000024</v>
      </c>
      <c r="Q31" s="142">
        <v>8809.4291099999991</v>
      </c>
      <c r="R31" s="142">
        <v>1103.715782</v>
      </c>
      <c r="S31" s="140">
        <v>10.38</v>
      </c>
      <c r="T31" s="205">
        <v>8.8434838459896667</v>
      </c>
      <c r="U31" s="205">
        <v>6.1396504421035285</v>
      </c>
      <c r="V31" s="205">
        <v>3.4982927725229311</v>
      </c>
      <c r="W31" s="205">
        <v>7.9816101696369506</v>
      </c>
      <c r="X31" s="206">
        <v>109.52801984916964</v>
      </c>
      <c r="Y31" s="215">
        <v>2.8810739707317481</v>
      </c>
      <c r="Z31" s="215">
        <v>7.7610371341974203</v>
      </c>
      <c r="AA31" s="612">
        <v>8.6330935251797136E-3</v>
      </c>
      <c r="AB31" s="611">
        <v>101.88953488372093</v>
      </c>
      <c r="AC31" s="612">
        <v>6.5055762081784874E-3</v>
      </c>
      <c r="AD31" s="611">
        <v>106.59448818897634</v>
      </c>
      <c r="AE31" s="612">
        <v>2.4338481883853902E-2</v>
      </c>
      <c r="AF31" s="611">
        <v>101.25549092265354</v>
      </c>
      <c r="AG31" s="612">
        <v>8.9200619015326055E-3</v>
      </c>
      <c r="AH31" s="611">
        <v>101.56201180935196</v>
      </c>
      <c r="AI31" s="612">
        <v>4.4256182428816793E-3</v>
      </c>
      <c r="AJ31" s="611" t="s">
        <v>163</v>
      </c>
      <c r="AK31" s="612">
        <v>6.7752420800859525E-3</v>
      </c>
      <c r="AL31" s="611" t="s">
        <v>163</v>
      </c>
      <c r="AM31" s="612">
        <v>-5.6059711487765895E-3</v>
      </c>
      <c r="AN31" s="611">
        <v>109.52801984916968</v>
      </c>
      <c r="AO31" s="612">
        <v>0</v>
      </c>
      <c r="AP31" s="611">
        <v>105.3291536050157</v>
      </c>
      <c r="AQ31" s="612">
        <v>0.1055536391859262</v>
      </c>
      <c r="AR31" s="611">
        <v>125.78492935635791</v>
      </c>
      <c r="AS31" s="613">
        <v>1.4214439835441996E-2</v>
      </c>
      <c r="AT31" s="614">
        <v>1.4214439835441996E-2</v>
      </c>
      <c r="AU31" s="611">
        <v>104.27153787811534</v>
      </c>
      <c r="AV31" s="603" t="s">
        <v>163</v>
      </c>
      <c r="AW31" s="311">
        <v>9.4066666666666663</v>
      </c>
    </row>
    <row r="32" spans="1:49" s="364" customFormat="1" ht="16.5" thickTop="1" thickBot="1" x14ac:dyDescent="0.3">
      <c r="A32" s="657"/>
      <c r="B32" s="51">
        <v>41426</v>
      </c>
      <c r="C32" s="359">
        <v>29479.07</v>
      </c>
      <c r="D32" s="360">
        <v>7.05</v>
      </c>
      <c r="E32" s="359">
        <v>9120.64</v>
      </c>
      <c r="F32" s="360">
        <v>4.79</v>
      </c>
      <c r="G32" s="359">
        <v>6214.7</v>
      </c>
      <c r="H32" s="360">
        <v>8.69</v>
      </c>
      <c r="I32" s="359">
        <v>1544.79</v>
      </c>
      <c r="J32" s="360">
        <v>9.52</v>
      </c>
      <c r="K32" s="359">
        <v>1338.32</v>
      </c>
      <c r="L32" s="360">
        <v>10.8</v>
      </c>
      <c r="M32" s="361">
        <v>33.9</v>
      </c>
      <c r="N32" s="361">
        <v>64.95</v>
      </c>
      <c r="O32" s="362">
        <v>21309.983807000001</v>
      </c>
      <c r="P32" s="362">
        <v>75490.523110000009</v>
      </c>
      <c r="Q32" s="363">
        <v>8832.9217899999967</v>
      </c>
      <c r="R32" s="363">
        <v>1118.9039479999999</v>
      </c>
      <c r="S32" s="361">
        <v>10.47</v>
      </c>
      <c r="T32" s="205">
        <v>8.8552396871443868</v>
      </c>
      <c r="U32" s="205">
        <v>6.1164738441097368</v>
      </c>
      <c r="V32" s="205">
        <v>3.5424955642248088</v>
      </c>
      <c r="W32" s="205">
        <v>7.8942627790245297</v>
      </c>
      <c r="X32" s="206">
        <v>108.33230783069837</v>
      </c>
      <c r="Y32" s="215">
        <v>3.5360357690890871</v>
      </c>
      <c r="Z32" s="215">
        <v>7.805997107867916</v>
      </c>
      <c r="AA32" s="612">
        <v>5.7061340941513272E-3</v>
      </c>
      <c r="AB32" s="611">
        <v>102.47093023255815</v>
      </c>
      <c r="AC32" s="612">
        <v>-2.7700831024930483E-3</v>
      </c>
      <c r="AD32" s="611">
        <v>106.29921259842516</v>
      </c>
      <c r="AE32" s="612">
        <v>1.329322398214261E-3</v>
      </c>
      <c r="AF32" s="611">
        <v>101.39009211467921</v>
      </c>
      <c r="AG32" s="612">
        <v>-3.7749051370832287E-3</v>
      </c>
      <c r="AH32" s="611">
        <v>101.17862484924032</v>
      </c>
      <c r="AI32" s="612">
        <v>5.7930367930323357E-3</v>
      </c>
      <c r="AJ32" s="611" t="s">
        <v>163</v>
      </c>
      <c r="AK32" s="612">
        <v>0.22733251732200022</v>
      </c>
      <c r="AL32" s="611" t="s">
        <v>163</v>
      </c>
      <c r="AM32" s="612">
        <v>-1.0916950932901681E-2</v>
      </c>
      <c r="AN32" s="611">
        <v>108.33230783069841</v>
      </c>
      <c r="AO32" s="612">
        <v>8.9285714285713969E-3</v>
      </c>
      <c r="AP32" s="611">
        <v>106.26959247648905</v>
      </c>
      <c r="AQ32" s="612">
        <v>1.3260530421216998E-2</v>
      </c>
      <c r="AR32" s="611">
        <v>127.45290423861852</v>
      </c>
      <c r="AS32" s="613">
        <v>-1.0775829312598458E-3</v>
      </c>
      <c r="AT32" s="614">
        <v>-1.0775829312598458E-3</v>
      </c>
      <c r="AU32" s="611">
        <v>105.75369937983282</v>
      </c>
      <c r="AV32" s="603" t="s">
        <v>163</v>
      </c>
      <c r="AW32" s="311">
        <v>9.44</v>
      </c>
    </row>
    <row r="33" spans="1:49" ht="16.5" thickTop="1" thickBot="1" x14ac:dyDescent="0.3">
      <c r="A33" s="657"/>
      <c r="B33" s="51">
        <v>41456</v>
      </c>
      <c r="C33" s="141">
        <v>30142.43</v>
      </c>
      <c r="D33" s="140">
        <v>7.14</v>
      </c>
      <c r="E33" s="110">
        <v>9074.6200000000008</v>
      </c>
      <c r="F33" s="140">
        <v>4.8099999999999996</v>
      </c>
      <c r="G33" s="110">
        <v>6735.3</v>
      </c>
      <c r="H33" s="140">
        <v>8.76</v>
      </c>
      <c r="I33" s="141">
        <v>1315.87</v>
      </c>
      <c r="J33" s="140">
        <v>9.9700000000000006</v>
      </c>
      <c r="K33" s="141">
        <v>1411.02</v>
      </c>
      <c r="L33" s="140">
        <v>10.99</v>
      </c>
      <c r="M33" s="140">
        <v>34.6</v>
      </c>
      <c r="N33" s="140">
        <v>64.81</v>
      </c>
      <c r="O33" s="141">
        <v>21176.281328999998</v>
      </c>
      <c r="P33" s="141">
        <v>75542.550110000011</v>
      </c>
      <c r="Q33" s="142">
        <v>8380.0062899999994</v>
      </c>
      <c r="R33" s="142">
        <v>1111.0945059999999</v>
      </c>
      <c r="S33" s="140">
        <v>10.42</v>
      </c>
      <c r="T33" s="205">
        <v>8.9577604124617913</v>
      </c>
      <c r="U33" s="205">
        <v>6.1696280362316864</v>
      </c>
      <c r="V33" s="205">
        <v>3.5673189705195205</v>
      </c>
      <c r="W33" s="205">
        <v>7.542118374942266</v>
      </c>
      <c r="X33" s="206">
        <v>107.20468674346439</v>
      </c>
      <c r="Y33" s="215">
        <v>3.6150066266668284</v>
      </c>
      <c r="Z33" s="215">
        <v>7.9547309573039131</v>
      </c>
      <c r="AA33" s="612">
        <v>1.2765957446808418E-2</v>
      </c>
      <c r="AB33" s="611">
        <v>103.77906976744185</v>
      </c>
      <c r="AC33" s="612">
        <v>1.7592592592592604E-2</v>
      </c>
      <c r="AD33" s="611">
        <v>108.16929133858264</v>
      </c>
      <c r="AE33" s="612">
        <v>1.1577408284751289E-2</v>
      </c>
      <c r="AF33" s="611">
        <v>102.56392660711938</v>
      </c>
      <c r="AG33" s="612">
        <v>8.6903326126601677E-3</v>
      </c>
      <c r="AH33" s="611">
        <v>102.05790075247178</v>
      </c>
      <c r="AI33" s="612">
        <v>1.9053792536777081E-2</v>
      </c>
      <c r="AJ33" s="611" t="s">
        <v>163</v>
      </c>
      <c r="AK33" s="612">
        <v>2.2333161408625957E-2</v>
      </c>
      <c r="AL33" s="611" t="s">
        <v>163</v>
      </c>
      <c r="AM33" s="612">
        <v>-1.0408908568589004E-2</v>
      </c>
      <c r="AN33" s="611">
        <v>107.20468674346444</v>
      </c>
      <c r="AO33" s="612">
        <v>2.0648967551622599E-2</v>
      </c>
      <c r="AP33" s="611">
        <v>108.46394984326024</v>
      </c>
      <c r="AQ33" s="612">
        <v>-2.1555042340262176E-3</v>
      </c>
      <c r="AR33" s="611">
        <v>127.17817896389323</v>
      </c>
      <c r="AS33" s="613">
        <v>8.1639319720530294E-3</v>
      </c>
      <c r="AT33" s="614">
        <v>8.1639319720530294E-3</v>
      </c>
      <c r="AU33" s="611">
        <v>105.63974099846354</v>
      </c>
      <c r="AV33" s="603" t="s">
        <v>163</v>
      </c>
      <c r="AW33" s="311">
        <v>9.5166666666666657</v>
      </c>
    </row>
    <row r="34" spans="1:49" ht="16.5" thickTop="1" thickBot="1" x14ac:dyDescent="0.3">
      <c r="A34" s="657"/>
      <c r="B34" s="51">
        <v>41487</v>
      </c>
      <c r="C34" s="141">
        <v>26526.45</v>
      </c>
      <c r="D34" s="140">
        <v>7.09</v>
      </c>
      <c r="E34" s="110">
        <v>8068.17</v>
      </c>
      <c r="F34" s="140">
        <v>4.7</v>
      </c>
      <c r="G34" s="110">
        <v>5581.06</v>
      </c>
      <c r="H34" s="140">
        <v>8.6999999999999993</v>
      </c>
      <c r="I34" s="141">
        <v>1266.27</v>
      </c>
      <c r="J34" s="140">
        <v>10.210000000000001</v>
      </c>
      <c r="K34" s="141">
        <v>1289.52</v>
      </c>
      <c r="L34" s="140">
        <v>10.51</v>
      </c>
      <c r="M34" s="140">
        <v>34.9</v>
      </c>
      <c r="N34" s="140">
        <v>65.16</v>
      </c>
      <c r="O34" s="141">
        <v>22159.740844000004</v>
      </c>
      <c r="P34" s="141">
        <v>82771.182450000008</v>
      </c>
      <c r="Q34" s="142">
        <v>9160.02</v>
      </c>
      <c r="R34" s="142">
        <v>1086.8800000000001</v>
      </c>
      <c r="S34" s="140">
        <v>10.41</v>
      </c>
      <c r="T34" s="205">
        <v>8.979242814352455</v>
      </c>
      <c r="U34" s="205">
        <v>6.1467262256927819</v>
      </c>
      <c r="V34" s="205">
        <v>3.7352053452561575</v>
      </c>
      <c r="W34" s="205">
        <v>8.4278117179449428</v>
      </c>
      <c r="X34" s="206">
        <v>105.46580254885274</v>
      </c>
      <c r="Y34" s="215">
        <v>3.708129912380175</v>
      </c>
      <c r="Z34" s="215">
        <v>8.0655600635526792</v>
      </c>
      <c r="AA34" s="612">
        <v>-7.0028011204481544E-3</v>
      </c>
      <c r="AB34" s="611">
        <v>103.05232558139535</v>
      </c>
      <c r="AC34" s="612">
        <v>-4.3676069153776198E-2</v>
      </c>
      <c r="AD34" s="611">
        <v>103.44488188976374</v>
      </c>
      <c r="AE34" s="612">
        <v>2.3981889335618067E-3</v>
      </c>
      <c r="AF34" s="611">
        <v>102.80989428089123</v>
      </c>
      <c r="AG34" s="612">
        <v>-3.7120245182385991E-3</v>
      </c>
      <c r="AH34" s="611">
        <v>101.67905932259865</v>
      </c>
      <c r="AI34" s="612">
        <v>1.3932477018220757E-2</v>
      </c>
      <c r="AJ34" s="611" t="s">
        <v>163</v>
      </c>
      <c r="AK34" s="612">
        <v>2.5760197789515438E-2</v>
      </c>
      <c r="AL34" s="611" t="s">
        <v>163</v>
      </c>
      <c r="AM34" s="612">
        <v>-1.6220225509102293E-2</v>
      </c>
      <c r="AN34" s="611">
        <v>105.46580254885278</v>
      </c>
      <c r="AO34" s="612">
        <v>8.6705202312138407E-3</v>
      </c>
      <c r="AP34" s="611">
        <v>109.40438871473359</v>
      </c>
      <c r="AQ34" s="612">
        <v>5.4004011726584977E-3</v>
      </c>
      <c r="AR34" s="611">
        <v>127.86499215070641</v>
      </c>
      <c r="AS34" s="613">
        <v>-7.5360087005384444E-3</v>
      </c>
      <c r="AT34" s="614">
        <v>-7.5360087005384444E-3</v>
      </c>
      <c r="AU34" s="611">
        <v>106.50217665752029</v>
      </c>
      <c r="AV34" s="603" t="s">
        <v>163</v>
      </c>
      <c r="AW34" s="311">
        <v>9.3366666666666678</v>
      </c>
    </row>
    <row r="35" spans="1:49" ht="16.5" thickTop="1" thickBot="1" x14ac:dyDescent="0.3">
      <c r="A35" s="657"/>
      <c r="B35" s="51">
        <v>41518</v>
      </c>
      <c r="C35" s="141">
        <v>30597.83</v>
      </c>
      <c r="D35" s="140">
        <v>7.07</v>
      </c>
      <c r="E35" s="110">
        <v>9525.99</v>
      </c>
      <c r="F35" s="140">
        <v>4.79</v>
      </c>
      <c r="G35" s="110">
        <v>6379.47</v>
      </c>
      <c r="H35" s="140">
        <v>8.61</v>
      </c>
      <c r="I35" s="141">
        <v>1271.57</v>
      </c>
      <c r="J35" s="140">
        <v>10.23</v>
      </c>
      <c r="K35" s="141">
        <v>1485.91</v>
      </c>
      <c r="L35" s="140">
        <v>10.67</v>
      </c>
      <c r="M35" s="140">
        <v>36</v>
      </c>
      <c r="N35" s="140">
        <v>64.06</v>
      </c>
      <c r="O35" s="141">
        <v>21020.122509000001</v>
      </c>
      <c r="P35" s="141">
        <v>80336.079369999992</v>
      </c>
      <c r="Q35" s="141">
        <v>10517.9</v>
      </c>
      <c r="R35" s="141">
        <v>1278.5</v>
      </c>
      <c r="S35" s="140">
        <v>10.19</v>
      </c>
      <c r="T35" s="205">
        <v>8.8792370448984723</v>
      </c>
      <c r="U35" s="205">
        <v>6.1757300073435957</v>
      </c>
      <c r="V35" s="205">
        <v>3.8218654213648469</v>
      </c>
      <c r="W35" s="205">
        <v>8.2267500977708252</v>
      </c>
      <c r="X35" s="206">
        <v>101.93711608472904</v>
      </c>
      <c r="Y35" s="215">
        <v>3.859809073635013</v>
      </c>
      <c r="Z35" s="215">
        <v>8.2951652853527609</v>
      </c>
      <c r="AA35" s="612">
        <v>-2.8208744710859213E-3</v>
      </c>
      <c r="AB35" s="611">
        <v>102.76162790697676</v>
      </c>
      <c r="AC35" s="612">
        <v>1.5223596574690745E-2</v>
      </c>
      <c r="AD35" s="611">
        <v>105.01968503937003</v>
      </c>
      <c r="AE35" s="612">
        <v>-1.1137439038192976E-2</v>
      </c>
      <c r="AF35" s="611">
        <v>101.66485535081473</v>
      </c>
      <c r="AG35" s="612">
        <v>4.7185738531154708E-3</v>
      </c>
      <c r="AH35" s="611">
        <v>102.15883947332763</v>
      </c>
      <c r="AI35" s="612">
        <v>2.846736246347481E-2</v>
      </c>
      <c r="AJ35" s="611" t="s">
        <v>163</v>
      </c>
      <c r="AK35" s="612">
        <v>4.0904489551035761E-2</v>
      </c>
      <c r="AL35" s="611" t="s">
        <v>163</v>
      </c>
      <c r="AM35" s="612">
        <v>-3.3458110390703899E-2</v>
      </c>
      <c r="AN35" s="611">
        <v>101.93711608472908</v>
      </c>
      <c r="AO35" s="612">
        <v>3.1518624641833748E-2</v>
      </c>
      <c r="AP35" s="611">
        <v>112.85266457680254</v>
      </c>
      <c r="AQ35" s="612">
        <v>-1.6881522406384186E-2</v>
      </c>
      <c r="AR35" s="611">
        <v>125.70643642072213</v>
      </c>
      <c r="AS35" s="613">
        <v>-3.4629368673077805E-3</v>
      </c>
      <c r="AT35" s="614">
        <v>-3.4629368673077805E-3</v>
      </c>
      <c r="AU35" s="611">
        <v>105.69957532760294</v>
      </c>
      <c r="AV35" s="603" t="s">
        <v>163</v>
      </c>
      <c r="AW35" s="311">
        <v>9.31</v>
      </c>
    </row>
    <row r="36" spans="1:49" ht="16.5" thickTop="1" thickBot="1" x14ac:dyDescent="0.3">
      <c r="A36" s="657"/>
      <c r="B36" s="51">
        <v>41548</v>
      </c>
      <c r="C36" s="141">
        <v>32175.599999999999</v>
      </c>
      <c r="D36" s="140">
        <v>7.17</v>
      </c>
      <c r="E36" s="110">
        <v>9885.5499999999993</v>
      </c>
      <c r="F36" s="140">
        <v>4.88</v>
      </c>
      <c r="G36" s="110">
        <v>6739.06</v>
      </c>
      <c r="H36" s="140">
        <v>8.7100000000000009</v>
      </c>
      <c r="I36" s="141">
        <v>1370.14</v>
      </c>
      <c r="J36" s="140">
        <v>10.17</v>
      </c>
      <c r="K36" s="141">
        <v>1449.67</v>
      </c>
      <c r="L36" s="140">
        <v>11.1</v>
      </c>
      <c r="M36" s="140">
        <v>38.1</v>
      </c>
      <c r="N36" s="140">
        <v>65.22</v>
      </c>
      <c r="O36" s="141">
        <v>21713.64</v>
      </c>
      <c r="P36" s="141">
        <v>87340</v>
      </c>
      <c r="Q36" s="141">
        <v>11486.68</v>
      </c>
      <c r="R36" s="141">
        <v>1395.55</v>
      </c>
      <c r="S36" s="140">
        <v>10.23</v>
      </c>
      <c r="T36" s="205">
        <v>8.9566833226458851</v>
      </c>
      <c r="U36" s="205">
        <v>6.277484791125862</v>
      </c>
      <c r="V36" s="205">
        <v>4.0223564542840355</v>
      </c>
      <c r="W36" s="205">
        <v>8.2309340403425182</v>
      </c>
      <c r="X36" s="206">
        <v>103.83150545329013</v>
      </c>
      <c r="Y36" s="215">
        <v>3.9202162928536421</v>
      </c>
      <c r="Z36" s="215">
        <v>8.3222811840834883</v>
      </c>
      <c r="AA36" s="612">
        <v>1.4144271570014189E-2</v>
      </c>
      <c r="AB36" s="611">
        <v>104.21511627906979</v>
      </c>
      <c r="AC36" s="612">
        <v>4.0299906279287701E-2</v>
      </c>
      <c r="AD36" s="611">
        <v>109.25196850393695</v>
      </c>
      <c r="AE36" s="612">
        <v>8.7221770694712042E-3</v>
      </c>
      <c r="AF36" s="611">
        <v>102.55159422092672</v>
      </c>
      <c r="AG36" s="612">
        <v>1.647655963930883E-2</v>
      </c>
      <c r="AH36" s="611">
        <v>103.8420656845925</v>
      </c>
      <c r="AI36" s="612">
        <v>3.2688798592848123E-3</v>
      </c>
      <c r="AJ36" s="611" t="s">
        <v>163</v>
      </c>
      <c r="AK36" s="612">
        <v>1.5650312765791874E-2</v>
      </c>
      <c r="AL36" s="611" t="s">
        <v>163</v>
      </c>
      <c r="AM36" s="612">
        <v>1.8583901932113678E-2</v>
      </c>
      <c r="AN36" s="611">
        <v>103.83150545329018</v>
      </c>
      <c r="AO36" s="612">
        <v>5.8333333333333348E-2</v>
      </c>
      <c r="AP36" s="611">
        <v>119.43573667711603</v>
      </c>
      <c r="AQ36" s="612">
        <v>1.8108023727755107E-2</v>
      </c>
      <c r="AR36" s="611">
        <v>127.9827315541601</v>
      </c>
      <c r="AS36" s="613">
        <v>1.8998859234036481E-2</v>
      </c>
      <c r="AT36" s="614">
        <v>1.8998859234036481E-2</v>
      </c>
      <c r="AU36" s="611">
        <v>105.33354437134221</v>
      </c>
      <c r="AV36" s="603" t="s">
        <v>163</v>
      </c>
      <c r="AW36" s="311">
        <v>9.5</v>
      </c>
    </row>
    <row r="37" spans="1:49" ht="16.5" thickTop="1" thickBot="1" x14ac:dyDescent="0.3">
      <c r="A37" s="657"/>
      <c r="B37" s="51">
        <v>41579</v>
      </c>
      <c r="C37" s="144">
        <v>32691.87</v>
      </c>
      <c r="D37" s="143">
        <v>7.37</v>
      </c>
      <c r="E37" s="114">
        <v>9080.74</v>
      </c>
      <c r="F37" s="143">
        <v>4.8600000000000003</v>
      </c>
      <c r="G37" s="114">
        <v>7248.58</v>
      </c>
      <c r="H37" s="143">
        <v>8.33</v>
      </c>
      <c r="I37" s="144">
        <v>1631.65</v>
      </c>
      <c r="J37" s="143">
        <v>9.89</v>
      </c>
      <c r="K37" s="144">
        <v>1810.15</v>
      </c>
      <c r="L37" s="143">
        <v>10.91</v>
      </c>
      <c r="M37" s="143">
        <v>38.799999999999997</v>
      </c>
      <c r="N37" s="143">
        <v>67.7</v>
      </c>
      <c r="O37" s="144">
        <v>18292.990000000002</v>
      </c>
      <c r="P37" s="144">
        <v>71643.16</v>
      </c>
      <c r="Q37" s="144">
        <v>8017.33</v>
      </c>
      <c r="R37" s="144">
        <v>942.2</v>
      </c>
      <c r="S37" s="143">
        <v>10.31</v>
      </c>
      <c r="T37" s="205">
        <v>8.6166337921427711</v>
      </c>
      <c r="U37" s="205">
        <v>6.5755844490532231</v>
      </c>
      <c r="V37" s="205">
        <v>3.9164270029120445</v>
      </c>
      <c r="W37" s="205">
        <v>8.509159414137125</v>
      </c>
      <c r="X37" s="206">
        <v>103.74564646244522</v>
      </c>
      <c r="Y37" s="215">
        <v>4.0061010906929075</v>
      </c>
      <c r="Z37" s="215">
        <v>8.3452941295995764</v>
      </c>
      <c r="AA37" s="612">
        <v>2.7894002789400352E-2</v>
      </c>
      <c r="AB37" s="611">
        <v>107.12209302325584</v>
      </c>
      <c r="AC37" s="612">
        <v>-1.7117117117117053E-2</v>
      </c>
      <c r="AD37" s="611">
        <v>107.38188976377948</v>
      </c>
      <c r="AE37" s="612">
        <v>-3.7966010213104195E-2</v>
      </c>
      <c r="AF37" s="611">
        <v>98.658119347364902</v>
      </c>
      <c r="AG37" s="612">
        <v>4.7487117507440058E-2</v>
      </c>
      <c r="AH37" s="611">
        <v>108.77322605997205</v>
      </c>
      <c r="AI37" s="612">
        <v>2.7652208579662663E-3</v>
      </c>
      <c r="AJ37" s="611" t="s">
        <v>163</v>
      </c>
      <c r="AK37" s="612">
        <v>2.190817838184822E-2</v>
      </c>
      <c r="AL37" s="611" t="s">
        <v>163</v>
      </c>
      <c r="AM37" s="612">
        <v>-8.2690692454168158E-4</v>
      </c>
      <c r="AN37" s="611">
        <v>103.74564646244527</v>
      </c>
      <c r="AO37" s="612">
        <v>1.837270341207331E-2</v>
      </c>
      <c r="AP37" s="611">
        <v>121.63009404388717</v>
      </c>
      <c r="AQ37" s="612">
        <v>3.8025145660840254E-2</v>
      </c>
      <c r="AR37" s="611">
        <v>132.84929356357924</v>
      </c>
      <c r="AS37" s="613">
        <v>-3.9032698508488384E-3</v>
      </c>
      <c r="AT37" s="614">
        <v>-3.9032698508488384E-3</v>
      </c>
      <c r="AU37" s="611">
        <v>107.33476155347547</v>
      </c>
      <c r="AV37" s="603" t="s">
        <v>163</v>
      </c>
      <c r="AW37" s="311">
        <v>9.5300000000000011</v>
      </c>
    </row>
    <row r="38" spans="1:49" ht="16.5" thickTop="1" thickBot="1" x14ac:dyDescent="0.3">
      <c r="A38" s="658"/>
      <c r="B38" s="51">
        <v>41609</v>
      </c>
      <c r="C38" s="441">
        <v>33119.68</v>
      </c>
      <c r="D38" s="442">
        <v>7.86</v>
      </c>
      <c r="E38" s="443">
        <v>8572.9599999999991</v>
      </c>
      <c r="F38" s="442">
        <v>5.0999999999999996</v>
      </c>
      <c r="G38" s="443">
        <v>7802.52</v>
      </c>
      <c r="H38" s="442">
        <v>9.32</v>
      </c>
      <c r="I38" s="441">
        <v>1970.48</v>
      </c>
      <c r="J38" s="442">
        <v>10.46</v>
      </c>
      <c r="K38" s="441">
        <v>2525.5700000000002</v>
      </c>
      <c r="L38" s="442">
        <v>10.99</v>
      </c>
      <c r="M38" s="444">
        <v>39.4</v>
      </c>
      <c r="N38" s="444">
        <v>66.94</v>
      </c>
      <c r="O38" s="441">
        <v>20285.509999999998</v>
      </c>
      <c r="P38" s="441">
        <v>82755.14</v>
      </c>
      <c r="Q38" s="441">
        <v>7933.18</v>
      </c>
      <c r="R38" s="441">
        <v>956.29</v>
      </c>
      <c r="S38" s="442">
        <v>10.23</v>
      </c>
      <c r="T38" s="205">
        <v>9.5498523687711039</v>
      </c>
      <c r="U38" s="205">
        <v>6.6871537252336672</v>
      </c>
      <c r="V38" s="205">
        <v>4.0795198148826435</v>
      </c>
      <c r="W38" s="205">
        <v>8.2957889343190878</v>
      </c>
      <c r="X38" s="206">
        <v>103.99518954505456</v>
      </c>
      <c r="Y38" s="215">
        <v>3.958191525753834</v>
      </c>
      <c r="Z38" s="215">
        <v>8.4076726500109</v>
      </c>
      <c r="AA38" s="612">
        <v>6.6485753052917262E-2</v>
      </c>
      <c r="AB38" s="611">
        <v>114.24418604651166</v>
      </c>
      <c r="AC38" s="612">
        <v>7.3327222731438546E-3</v>
      </c>
      <c r="AD38" s="611">
        <v>108.16929133858262</v>
      </c>
      <c r="AE38" s="612">
        <v>0.10830430991268369</v>
      </c>
      <c r="AF38" s="611">
        <v>109.34321888056445</v>
      </c>
      <c r="AG38" s="612">
        <v>1.6967202998435793E-2</v>
      </c>
      <c r="AH38" s="611">
        <v>110.61880346732634</v>
      </c>
      <c r="AI38" s="612">
        <v>7.4746940542305129E-3</v>
      </c>
      <c r="AJ38" s="611" t="s">
        <v>163</v>
      </c>
      <c r="AK38" s="612">
        <v>-1.1959150269666985E-2</v>
      </c>
      <c r="AL38" s="611" t="s">
        <v>163</v>
      </c>
      <c r="AM38" s="612">
        <v>2.4053354633986057E-3</v>
      </c>
      <c r="AN38" s="611">
        <v>103.9951895450546</v>
      </c>
      <c r="AO38" s="612">
        <v>1.5463917525773141E-2</v>
      </c>
      <c r="AP38" s="611">
        <v>123.51097178683388</v>
      </c>
      <c r="AQ38" s="612">
        <v>-1.1225997045790304E-2</v>
      </c>
      <c r="AR38" s="611">
        <v>131.35792778649918</v>
      </c>
      <c r="AS38" s="613">
        <v>3.7576714286643963E-2</v>
      </c>
      <c r="AT38" s="614">
        <v>3.7576714286643963E-2</v>
      </c>
      <c r="AU38" s="611">
        <v>106.91580501475575</v>
      </c>
      <c r="AV38" s="603" t="s">
        <v>163</v>
      </c>
      <c r="AW38" s="311">
        <v>9.6933333333333334</v>
      </c>
    </row>
    <row r="39" spans="1:49" ht="15.75" hidden="1" thickBot="1" x14ac:dyDescent="0.3">
      <c r="A39" s="659">
        <v>2014</v>
      </c>
      <c r="B39" s="46">
        <v>41640</v>
      </c>
      <c r="C39" s="381">
        <v>29509.08</v>
      </c>
      <c r="D39" s="382">
        <v>7.27</v>
      </c>
      <c r="E39" s="383">
        <v>9142.1299999999992</v>
      </c>
      <c r="F39" s="382">
        <v>4.83</v>
      </c>
      <c r="G39" s="383">
        <v>6284.28</v>
      </c>
      <c r="H39" s="382">
        <v>8.8800000000000008</v>
      </c>
      <c r="I39" s="381">
        <v>1214.94</v>
      </c>
      <c r="J39" s="382">
        <v>10.31</v>
      </c>
      <c r="K39" s="381">
        <v>1380.67</v>
      </c>
      <c r="L39" s="382">
        <v>11.17</v>
      </c>
      <c r="M39" s="384">
        <v>39.299999999999997</v>
      </c>
      <c r="N39" s="384">
        <v>73.12</v>
      </c>
      <c r="O39" s="163">
        <v>19074.79</v>
      </c>
      <c r="P39" s="163">
        <v>73984.009999999995</v>
      </c>
      <c r="Q39" s="163">
        <v>8415.4599999999991</v>
      </c>
      <c r="R39" s="381">
        <v>999.69</v>
      </c>
      <c r="S39" s="440">
        <v>10.99</v>
      </c>
      <c r="T39" s="445">
        <v>9.1116726539560116</v>
      </c>
      <c r="U39" s="445">
        <v>6.3394873914099374</v>
      </c>
      <c r="V39" s="445">
        <v>3.8786277594668142</v>
      </c>
      <c r="W39" s="445">
        <v>8.4180696015764873</v>
      </c>
      <c r="X39" s="446">
        <v>103.35690736609018</v>
      </c>
      <c r="Y39" s="447">
        <v>3.9656628843372155</v>
      </c>
      <c r="Z39" s="447">
        <v>8.2121083525360667</v>
      </c>
      <c r="AA39" s="619">
        <v>-7.5063613231552306E-2</v>
      </c>
      <c r="AB39" s="620">
        <v>105.66860465116281</v>
      </c>
      <c r="AC39" s="619">
        <v>1.6378525932666088E-2</v>
      </c>
      <c r="AD39" s="620">
        <v>109.94094488188972</v>
      </c>
      <c r="AE39" s="619">
        <v>-4.5883401951634428E-2</v>
      </c>
      <c r="AF39" s="620">
        <v>104.32618001798197</v>
      </c>
      <c r="AG39" s="619">
        <v>-5.1990181190515572E-2</v>
      </c>
      <c r="AH39" s="620">
        <v>104.86771183198202</v>
      </c>
      <c r="AI39" s="619">
        <v>-2.3260217852865583E-2</v>
      </c>
      <c r="AJ39" s="620" t="s">
        <v>163</v>
      </c>
      <c r="AK39" s="619">
        <v>1.8875687380888184E-3</v>
      </c>
      <c r="AL39" s="620" t="s">
        <v>163</v>
      </c>
      <c r="AM39" s="619">
        <v>-6.1376125353168609E-3</v>
      </c>
      <c r="AN39" s="620">
        <v>103.35690736609023</v>
      </c>
      <c r="AO39" s="619">
        <v>-2.5380710659899108E-3</v>
      </c>
      <c r="AP39" s="620">
        <v>123.19749216300941</v>
      </c>
      <c r="AQ39" s="619">
        <v>9.232148192411116E-2</v>
      </c>
      <c r="AR39" s="620">
        <v>143.48508634222915</v>
      </c>
      <c r="AS39" s="621">
        <v>-1.8171142623611618E-2</v>
      </c>
      <c r="AT39" s="622">
        <v>-1.8171142623611618E-2</v>
      </c>
      <c r="AU39" s="620">
        <v>110.93334967252176</v>
      </c>
      <c r="AV39" s="605" t="s">
        <v>163</v>
      </c>
      <c r="AW39" s="448">
        <v>9.81</v>
      </c>
    </row>
    <row r="40" spans="1:49" ht="16.5" hidden="1" thickTop="1" thickBot="1" x14ac:dyDescent="0.3">
      <c r="A40" s="660"/>
      <c r="B40" s="37">
        <v>41671</v>
      </c>
      <c r="C40" s="144">
        <v>28088.71</v>
      </c>
      <c r="D40" s="143">
        <v>7.4</v>
      </c>
      <c r="E40" s="114">
        <v>8273.6299999999992</v>
      </c>
      <c r="F40" s="143">
        <v>4.97</v>
      </c>
      <c r="G40" s="114">
        <v>5950.85</v>
      </c>
      <c r="H40" s="143">
        <v>9.07</v>
      </c>
      <c r="I40" s="144">
        <v>1251.69</v>
      </c>
      <c r="J40" s="143">
        <v>10.33</v>
      </c>
      <c r="K40" s="144">
        <v>1328.99</v>
      </c>
      <c r="L40" s="143">
        <v>11.03</v>
      </c>
      <c r="M40" s="365">
        <v>39</v>
      </c>
      <c r="N40" s="365">
        <v>74.39</v>
      </c>
      <c r="O40" s="144">
        <v>18485.12</v>
      </c>
      <c r="P40" s="144">
        <v>72809.95</v>
      </c>
      <c r="Q40" s="144">
        <v>7797.45</v>
      </c>
      <c r="R40" s="144">
        <v>984.22</v>
      </c>
      <c r="S40" s="405">
        <v>11.06</v>
      </c>
      <c r="T40" s="205">
        <v>9.2889685027781876</v>
      </c>
      <c r="U40" s="205">
        <v>6.4576553010198818</v>
      </c>
      <c r="V40" s="205">
        <v>3.9388410786621888</v>
      </c>
      <c r="W40" s="205">
        <v>7.9224665217126251</v>
      </c>
      <c r="X40" s="206">
        <v>101.75124699920414</v>
      </c>
      <c r="Y40" s="215">
        <v>3.9074080026535492</v>
      </c>
      <c r="Z40" s="215">
        <v>7.9593052312962058</v>
      </c>
      <c r="AA40" s="612">
        <v>1.7881705639614998E-2</v>
      </c>
      <c r="AB40" s="611">
        <v>107.55813953488375</v>
      </c>
      <c r="AC40" s="612">
        <v>-1.25335720680394E-2</v>
      </c>
      <c r="AD40" s="611">
        <v>108.56299212598421</v>
      </c>
      <c r="AE40" s="612">
        <v>1.945810122416991E-2</v>
      </c>
      <c r="AF40" s="611">
        <v>106.35616938910283</v>
      </c>
      <c r="AG40" s="612">
        <v>1.8639978647179367E-2</v>
      </c>
      <c r="AH40" s="611">
        <v>106.82244374130873</v>
      </c>
      <c r="AI40" s="612">
        <v>-3.078419212062522E-2</v>
      </c>
      <c r="AJ40" s="611" t="s">
        <v>163</v>
      </c>
      <c r="AK40" s="612">
        <v>-1.4689821949755211E-2</v>
      </c>
      <c r="AL40" s="611" t="s">
        <v>163</v>
      </c>
      <c r="AM40" s="612">
        <v>-1.5535104598271232E-2</v>
      </c>
      <c r="AN40" s="611">
        <v>101.75124699920418</v>
      </c>
      <c r="AO40" s="612">
        <v>-7.6335877862594437E-3</v>
      </c>
      <c r="AP40" s="611">
        <v>122.25705329153607</v>
      </c>
      <c r="AQ40" s="612">
        <v>1.7368708971553515E-2</v>
      </c>
      <c r="AR40" s="611">
        <v>145.97723704866556</v>
      </c>
      <c r="AS40" s="613">
        <v>1.0547072816699033E-3</v>
      </c>
      <c r="AT40" s="614">
        <v>1.0547072816699033E-3</v>
      </c>
      <c r="AU40" s="611">
        <v>108.91756395390739</v>
      </c>
      <c r="AV40" s="603" t="s">
        <v>163</v>
      </c>
      <c r="AW40" s="311">
        <v>9.83</v>
      </c>
    </row>
    <row r="41" spans="1:49" ht="16.5" hidden="1" thickTop="1" thickBot="1" x14ac:dyDescent="0.3">
      <c r="A41" s="660"/>
      <c r="B41" s="37">
        <v>41699</v>
      </c>
      <c r="C41" s="144">
        <v>31201.39</v>
      </c>
      <c r="D41" s="143">
        <v>7.44</v>
      </c>
      <c r="E41" s="114">
        <v>9100.35</v>
      </c>
      <c r="F41" s="143">
        <v>4.95</v>
      </c>
      <c r="G41" s="114">
        <v>6947.08</v>
      </c>
      <c r="H41" s="143">
        <v>8.9</v>
      </c>
      <c r="I41" s="144">
        <v>1433.85</v>
      </c>
      <c r="J41" s="143">
        <v>10.38</v>
      </c>
      <c r="K41" s="144">
        <v>1604.78</v>
      </c>
      <c r="L41" s="143">
        <v>11.21</v>
      </c>
      <c r="M41" s="365">
        <v>39.1</v>
      </c>
      <c r="N41" s="365">
        <v>75</v>
      </c>
      <c r="O41" s="144">
        <v>20645.740000000002</v>
      </c>
      <c r="P41" s="144">
        <v>80616.56</v>
      </c>
      <c r="Q41" s="144">
        <v>7909.5</v>
      </c>
      <c r="R41" s="144">
        <v>1049.3699999999999</v>
      </c>
      <c r="S41" s="405">
        <v>11.06</v>
      </c>
      <c r="T41" s="205">
        <v>9.1532055511739152</v>
      </c>
      <c r="U41" s="205">
        <v>6.4780569277062998</v>
      </c>
      <c r="V41" s="205">
        <v>3.9047551698316454</v>
      </c>
      <c r="W41" s="205">
        <v>7.5373795705995033</v>
      </c>
      <c r="X41" s="206">
        <v>103.18425385332561</v>
      </c>
      <c r="Y41" s="215">
        <v>3.908033792985087</v>
      </c>
      <c r="Z41" s="215">
        <v>7.7286531624368058</v>
      </c>
      <c r="AA41" s="612">
        <v>5.4054054054053502E-3</v>
      </c>
      <c r="AB41" s="611">
        <v>108.13953488372096</v>
      </c>
      <c r="AC41" s="612">
        <v>1.6319129646418906E-2</v>
      </c>
      <c r="AD41" s="611">
        <v>110.33464566929131</v>
      </c>
      <c r="AE41" s="612">
        <v>-1.4615503493597526E-2</v>
      </c>
      <c r="AF41" s="611">
        <v>104.80172042383074</v>
      </c>
      <c r="AG41" s="612">
        <v>3.1592932318942335E-3</v>
      </c>
      <c r="AH41" s="611">
        <v>107.15992716483505</v>
      </c>
      <c r="AI41" s="612">
        <v>-2.8978919912817203E-2</v>
      </c>
      <c r="AJ41" s="611" t="s">
        <v>163</v>
      </c>
      <c r="AK41" s="612">
        <v>1.6015484718079342E-4</v>
      </c>
      <c r="AL41" s="611" t="s">
        <v>163</v>
      </c>
      <c r="AM41" s="612">
        <v>1.4083432846112354E-2</v>
      </c>
      <c r="AN41" s="611">
        <v>103.18425385332567</v>
      </c>
      <c r="AO41" s="612">
        <v>2.564102564102555E-3</v>
      </c>
      <c r="AP41" s="611">
        <v>122.57053291536052</v>
      </c>
      <c r="AQ41" s="612">
        <v>8.2000268853339442E-3</v>
      </c>
      <c r="AR41" s="611">
        <v>147.17425431711138</v>
      </c>
      <c r="AS41" s="613">
        <v>-1.0058865659197114E-3</v>
      </c>
      <c r="AT41" s="614">
        <v>-1.0058865659197114E-3</v>
      </c>
      <c r="AU41" s="611">
        <v>109.03244010171133</v>
      </c>
      <c r="AV41" s="603" t="s">
        <v>163</v>
      </c>
      <c r="AW41" s="311">
        <v>9.9033333333333342</v>
      </c>
    </row>
    <row r="42" spans="1:49" ht="16.5" hidden="1" thickTop="1" thickBot="1" x14ac:dyDescent="0.3">
      <c r="A42" s="660"/>
      <c r="B42" s="37">
        <v>41730</v>
      </c>
      <c r="C42" s="144">
        <v>28602.82</v>
      </c>
      <c r="D42" s="143">
        <v>7.35</v>
      </c>
      <c r="E42" s="114">
        <v>8598.92</v>
      </c>
      <c r="F42" s="143">
        <v>4.93</v>
      </c>
      <c r="G42" s="114">
        <v>6520.45</v>
      </c>
      <c r="H42" s="143">
        <v>8.83</v>
      </c>
      <c r="I42" s="144">
        <v>1364.88</v>
      </c>
      <c r="J42" s="143">
        <v>10.69</v>
      </c>
      <c r="K42" s="144">
        <v>1232.24</v>
      </c>
      <c r="L42" s="143">
        <v>11.35</v>
      </c>
      <c r="M42" s="152">
        <v>36.9</v>
      </c>
      <c r="N42" s="152">
        <v>73.88</v>
      </c>
      <c r="O42" s="144">
        <v>20364.64</v>
      </c>
      <c r="P42" s="144">
        <v>79025.09</v>
      </c>
      <c r="Q42" s="144">
        <v>9021.01</v>
      </c>
      <c r="R42" s="144">
        <v>1167.5999999999999</v>
      </c>
      <c r="S42" s="405">
        <v>11.3</v>
      </c>
      <c r="T42" s="205">
        <v>9.1519493413718891</v>
      </c>
      <c r="U42" s="205">
        <v>6.3678250112264418</v>
      </c>
      <c r="V42" s="205">
        <v>3.8805051304614273</v>
      </c>
      <c r="W42" s="205">
        <v>7.7261133949982881</v>
      </c>
      <c r="X42" s="206">
        <v>103.19584112161388</v>
      </c>
      <c r="Y42" s="215">
        <v>3.8367430789357519</v>
      </c>
      <c r="Z42" s="215">
        <v>7.69952236319567</v>
      </c>
      <c r="AA42" s="612">
        <v>-1.2096774193548487E-2</v>
      </c>
      <c r="AB42" s="611">
        <v>106.83139534883722</v>
      </c>
      <c r="AC42" s="612">
        <v>1.2488849241748312E-2</v>
      </c>
      <c r="AD42" s="611">
        <v>111.7125984251968</v>
      </c>
      <c r="AE42" s="612">
        <v>-1.3724260806802224E-4</v>
      </c>
      <c r="AF42" s="611">
        <v>104.78733716238976</v>
      </c>
      <c r="AG42" s="612">
        <v>-1.7016200646277402E-2</v>
      </c>
      <c r="AH42" s="611">
        <v>105.33647234295775</v>
      </c>
      <c r="AI42" s="612">
        <v>-3.7691947909784806E-3</v>
      </c>
      <c r="AJ42" s="611" t="s">
        <v>163</v>
      </c>
      <c r="AK42" s="612">
        <v>-1.8242092526759013E-2</v>
      </c>
      <c r="AL42" s="611" t="s">
        <v>163</v>
      </c>
      <c r="AM42" s="612">
        <v>1.1229686561220475E-4</v>
      </c>
      <c r="AN42" s="611">
        <v>103.19584112161394</v>
      </c>
      <c r="AO42" s="612">
        <v>-5.6265984654731538E-2</v>
      </c>
      <c r="AP42" s="611">
        <v>115.67398119122258</v>
      </c>
      <c r="AQ42" s="612">
        <v>-1.4933333333333354E-2</v>
      </c>
      <c r="AR42" s="611">
        <v>144.97645211930919</v>
      </c>
      <c r="AS42" s="613">
        <v>-4.6347014984784224E-3</v>
      </c>
      <c r="AT42" s="614">
        <v>-4.6347014984784224E-3</v>
      </c>
      <c r="AU42" s="611">
        <v>108.92276583496357</v>
      </c>
      <c r="AV42" s="603" t="s">
        <v>163</v>
      </c>
      <c r="AW42" s="311">
        <v>10</v>
      </c>
    </row>
    <row r="43" spans="1:49" ht="16.5" hidden="1" thickTop="1" thickBot="1" x14ac:dyDescent="0.3">
      <c r="A43" s="660"/>
      <c r="B43" s="37">
        <v>41760</v>
      </c>
      <c r="C43" s="144">
        <v>30018.67</v>
      </c>
      <c r="D43" s="143">
        <v>7.42</v>
      </c>
      <c r="E43" s="114">
        <v>9139</v>
      </c>
      <c r="F43" s="143">
        <v>5.0599999999999996</v>
      </c>
      <c r="G43" s="114">
        <v>6705.58</v>
      </c>
      <c r="H43" s="143">
        <v>8.86</v>
      </c>
      <c r="I43" s="144">
        <v>1370.84</v>
      </c>
      <c r="J43" s="143">
        <v>10.48</v>
      </c>
      <c r="K43" s="144">
        <v>1304.0999999999999</v>
      </c>
      <c r="L43" s="143">
        <v>11.24</v>
      </c>
      <c r="M43" s="152">
        <v>36.5</v>
      </c>
      <c r="N43" s="152">
        <v>72.47</v>
      </c>
      <c r="O43" s="144">
        <v>20635.16</v>
      </c>
      <c r="P43" s="144">
        <v>76865.33</v>
      </c>
      <c r="Q43" s="144">
        <v>8836.7099999999991</v>
      </c>
      <c r="R43" s="144">
        <v>1127.8399999999999</v>
      </c>
      <c r="S43" s="405">
        <v>11.41</v>
      </c>
      <c r="T43" s="205">
        <v>9.1349684637500257</v>
      </c>
      <c r="U43" s="205">
        <v>6.5074924545077923</v>
      </c>
      <c r="V43" s="205">
        <v>3.7249689365141827</v>
      </c>
      <c r="W43" s="205">
        <v>7.8350741239892185</v>
      </c>
      <c r="X43" s="206">
        <v>102.54552022807592</v>
      </c>
      <c r="Y43" s="215">
        <v>3.7690561259193562</v>
      </c>
      <c r="Z43" s="215">
        <v>7.6320968765272434</v>
      </c>
      <c r="AA43" s="612">
        <v>9.52380952380949E-3</v>
      </c>
      <c r="AB43" s="611">
        <v>107.84883720930233</v>
      </c>
      <c r="AC43" s="612">
        <v>-9.6916299559470787E-3</v>
      </c>
      <c r="AD43" s="611">
        <v>110.62992125984248</v>
      </c>
      <c r="AE43" s="612">
        <v>-1.855438332148629E-3</v>
      </c>
      <c r="AF43" s="611">
        <v>104.59291072029488</v>
      </c>
      <c r="AG43" s="612">
        <v>2.1933304234195816E-2</v>
      </c>
      <c r="AH43" s="611">
        <v>107.64684923781279</v>
      </c>
      <c r="AI43" s="612">
        <v>-8.7570999196944221E-3</v>
      </c>
      <c r="AJ43" s="611" t="s">
        <v>163</v>
      </c>
      <c r="AK43" s="612">
        <v>-1.7641773666839056E-2</v>
      </c>
      <c r="AL43" s="611" t="s">
        <v>163</v>
      </c>
      <c r="AM43" s="612">
        <v>-6.3018130039909082E-3</v>
      </c>
      <c r="AN43" s="611">
        <v>102.54552022807597</v>
      </c>
      <c r="AO43" s="612">
        <v>-1.0840108401083959E-2</v>
      </c>
      <c r="AP43" s="611">
        <v>114.42006269592478</v>
      </c>
      <c r="AQ43" s="612">
        <v>-1.9085002707092569E-2</v>
      </c>
      <c r="AR43" s="611">
        <v>142.2095761381475</v>
      </c>
      <c r="AS43" s="613">
        <v>-2.3527085060837285E-3</v>
      </c>
      <c r="AT43" s="614">
        <v>-2.3527085060837285E-3</v>
      </c>
      <c r="AU43" s="611">
        <v>108.41794132892986</v>
      </c>
      <c r="AV43" s="603" t="s">
        <v>163</v>
      </c>
      <c r="AW43" s="311">
        <v>10.023333333333333</v>
      </c>
    </row>
    <row r="44" spans="1:49" ht="16.5" hidden="1" thickTop="1" thickBot="1" x14ac:dyDescent="0.3">
      <c r="A44" s="660"/>
      <c r="B44" s="37">
        <v>41791</v>
      </c>
      <c r="C44" s="144">
        <v>26974.69</v>
      </c>
      <c r="D44" s="143">
        <v>7.41</v>
      </c>
      <c r="E44" s="114">
        <v>7876.27</v>
      </c>
      <c r="F44" s="143">
        <v>5</v>
      </c>
      <c r="G44" s="114">
        <v>6237.01</v>
      </c>
      <c r="H44" s="143">
        <v>8.83</v>
      </c>
      <c r="I44" s="144">
        <v>1348.18</v>
      </c>
      <c r="J44" s="143">
        <v>10.16</v>
      </c>
      <c r="K44" s="144">
        <v>1327.82</v>
      </c>
      <c r="L44" s="143">
        <v>11.38</v>
      </c>
      <c r="M44" s="152">
        <v>36.5</v>
      </c>
      <c r="N44" s="367">
        <v>75.37</v>
      </c>
      <c r="O44" s="144">
        <v>21534.42</v>
      </c>
      <c r="P44" s="144">
        <v>79713.84</v>
      </c>
      <c r="Q44" s="144">
        <v>8703.76</v>
      </c>
      <c r="R44" s="144">
        <v>1186.5899999999999</v>
      </c>
      <c r="S44" s="405">
        <v>11.49</v>
      </c>
      <c r="T44" s="205">
        <v>9.0663921536573238</v>
      </c>
      <c r="U44" s="205">
        <v>6.4225229436021456</v>
      </c>
      <c r="V44" s="205">
        <v>3.7016943107824591</v>
      </c>
      <c r="W44" s="205">
        <v>7.3351031105942246</v>
      </c>
      <c r="X44" s="206">
        <v>102.44396619543413</v>
      </c>
      <c r="Y44" s="215">
        <v>3.6022792313118401</v>
      </c>
      <c r="Z44" s="215">
        <v>7.6965165778792697</v>
      </c>
      <c r="AA44" s="612">
        <v>-1.3477088948786742E-3</v>
      </c>
      <c r="AB44" s="611">
        <v>107.70348837209303</v>
      </c>
      <c r="AC44" s="612">
        <v>1.2455516014235002E-2</v>
      </c>
      <c r="AD44" s="611">
        <v>112.007874015748</v>
      </c>
      <c r="AE44" s="612">
        <v>-7.5070111478579005E-3</v>
      </c>
      <c r="AF44" s="611">
        <v>103.80773057353072</v>
      </c>
      <c r="AG44" s="612">
        <v>-1.3057181625587222E-2</v>
      </c>
      <c r="AH44" s="611">
        <v>106.24128477589247</v>
      </c>
      <c r="AI44" s="612">
        <v>8.440629409481204E-3</v>
      </c>
      <c r="AJ44" s="611" t="s">
        <v>163</v>
      </c>
      <c r="AK44" s="612">
        <v>-4.4248981452043368E-2</v>
      </c>
      <c r="AL44" s="611" t="s">
        <v>163</v>
      </c>
      <c r="AM44" s="612">
        <v>-9.9033124427005959E-4</v>
      </c>
      <c r="AN44" s="611">
        <v>102.44396619543419</v>
      </c>
      <c r="AO44" s="612">
        <v>0</v>
      </c>
      <c r="AP44" s="611">
        <v>114.42006269592478</v>
      </c>
      <c r="AQ44" s="612">
        <v>4.0016558575962646E-2</v>
      </c>
      <c r="AR44" s="611">
        <v>147.90031397174249</v>
      </c>
      <c r="AS44" s="613">
        <v>3.0447143483203773E-4</v>
      </c>
      <c r="AT44" s="614">
        <v>3.0447143483203773E-4</v>
      </c>
      <c r="AU44" s="611">
        <v>108.1628655161532</v>
      </c>
      <c r="AV44" s="603" t="s">
        <v>163</v>
      </c>
      <c r="AW44" s="311">
        <v>10.093333333333334</v>
      </c>
    </row>
    <row r="45" spans="1:49" ht="16.5" hidden="1" thickTop="1" thickBot="1" x14ac:dyDescent="0.3">
      <c r="A45" s="660"/>
      <c r="B45" s="37">
        <v>41821</v>
      </c>
      <c r="C45" s="144">
        <v>26979.576300000001</v>
      </c>
      <c r="D45" s="143">
        <v>7.3763339999999999</v>
      </c>
      <c r="E45" s="114">
        <v>7719.6360000000004</v>
      </c>
      <c r="F45" s="143">
        <v>4.9352369999999999</v>
      </c>
      <c r="G45" s="114">
        <v>6123.11</v>
      </c>
      <c r="H45" s="143">
        <v>8.8819199999999991</v>
      </c>
      <c r="I45" s="144">
        <v>1398.242</v>
      </c>
      <c r="J45" s="143">
        <v>10.289790999999999</v>
      </c>
      <c r="K45" s="144">
        <v>1291.711</v>
      </c>
      <c r="L45" s="143">
        <v>10.995793000000001</v>
      </c>
      <c r="M45" s="152">
        <v>35</v>
      </c>
      <c r="N45" s="152">
        <v>72.88</v>
      </c>
      <c r="O45" s="153">
        <v>24222.880000000001</v>
      </c>
      <c r="P45" s="153">
        <v>81877.56</v>
      </c>
      <c r="Q45" s="154">
        <v>11933.94</v>
      </c>
      <c r="R45" s="154">
        <v>1506.93</v>
      </c>
      <c r="S45" s="405">
        <v>11.080847</v>
      </c>
      <c r="T45" s="205">
        <v>9.1436474610710938</v>
      </c>
      <c r="U45" s="205">
        <v>6.3872679451834706</v>
      </c>
      <c r="V45" s="205">
        <v>3.3801744466388799</v>
      </c>
      <c r="W45" s="205">
        <v>7.9193724990543686</v>
      </c>
      <c r="X45" s="206">
        <v>101.32795438388388</v>
      </c>
      <c r="Y45" s="215">
        <v>3.6238096814135243</v>
      </c>
      <c r="Z45" s="215">
        <v>7.6607635367945734</v>
      </c>
      <c r="AA45" s="612">
        <v>-4.5433198380566697E-3</v>
      </c>
      <c r="AB45" s="611">
        <v>107.21415697674419</v>
      </c>
      <c r="AC45" s="612">
        <v>-3.3761599297012279E-2</v>
      </c>
      <c r="AD45" s="611">
        <v>108.22630905511808</v>
      </c>
      <c r="AE45" s="612">
        <v>8.5210639584574199E-3</v>
      </c>
      <c r="AF45" s="611">
        <v>104.69228288513008</v>
      </c>
      <c r="AG45" s="612">
        <v>-5.4892755897111289E-3</v>
      </c>
      <c r="AH45" s="611">
        <v>105.65809708475261</v>
      </c>
      <c r="AI45" s="612">
        <v>-4.6453536119774874E-3</v>
      </c>
      <c r="AJ45" s="611" t="s">
        <v>163</v>
      </c>
      <c r="AK45" s="612">
        <v>5.9768964922364276E-3</v>
      </c>
      <c r="AL45" s="611" t="s">
        <v>163</v>
      </c>
      <c r="AM45" s="612">
        <v>-1.0893875481365223E-2</v>
      </c>
      <c r="AN45" s="611">
        <v>101.32795438388393</v>
      </c>
      <c r="AO45" s="612">
        <v>-4.1095890410958957E-2</v>
      </c>
      <c r="AP45" s="611">
        <v>109.71786833855801</v>
      </c>
      <c r="AQ45" s="612">
        <v>-3.3037017380920908E-2</v>
      </c>
      <c r="AR45" s="611">
        <v>143.01412872841436</v>
      </c>
      <c r="AS45" s="613">
        <v>-9.6812678925360714E-3</v>
      </c>
      <c r="AT45" s="614">
        <v>-9.6812678925360714E-3</v>
      </c>
      <c r="AU45" s="611">
        <v>108.19579801901246</v>
      </c>
      <c r="AV45" s="603" t="s">
        <v>163</v>
      </c>
      <c r="AW45" s="311">
        <v>9.8176579999999998</v>
      </c>
    </row>
    <row r="46" spans="1:49" ht="16.5" hidden="1" thickTop="1" thickBot="1" x14ac:dyDescent="0.3">
      <c r="A46" s="660"/>
      <c r="B46" s="37">
        <v>41852</v>
      </c>
      <c r="C46" s="144">
        <v>25245.8017</v>
      </c>
      <c r="D46" s="143">
        <v>7.398034</v>
      </c>
      <c r="E46" s="114">
        <v>7164.1260000000002</v>
      </c>
      <c r="F46" s="143">
        <v>4.9511180000000001</v>
      </c>
      <c r="G46" s="114">
        <v>6175.5969999999998</v>
      </c>
      <c r="H46" s="379">
        <v>8.8962679999999992</v>
      </c>
      <c r="I46" s="144">
        <v>1272.627</v>
      </c>
      <c r="J46" s="143">
        <v>10.311469000000001</v>
      </c>
      <c r="K46" s="144">
        <v>1082.7</v>
      </c>
      <c r="L46" s="143">
        <v>11.036064</v>
      </c>
      <c r="M46" s="152">
        <v>34.799999999999997</v>
      </c>
      <c r="N46" s="152">
        <v>73.88</v>
      </c>
      <c r="O46" s="153">
        <v>19569.12</v>
      </c>
      <c r="P46" s="153">
        <v>74158.36</v>
      </c>
      <c r="Q46" s="154">
        <v>11037.87</v>
      </c>
      <c r="R46" s="154">
        <v>1428.33</v>
      </c>
      <c r="S46" s="405">
        <v>11.126189999999999</v>
      </c>
      <c r="T46" s="205">
        <v>9.1380736979794115</v>
      </c>
      <c r="U46" s="205">
        <v>6.3870125122123289</v>
      </c>
      <c r="V46" s="205">
        <v>3.789560286819234</v>
      </c>
      <c r="W46" s="205">
        <v>7.7278150007351254</v>
      </c>
      <c r="X46" s="206">
        <v>100.72300162754453</v>
      </c>
      <c r="Y46" s="215">
        <v>3.653248943806966</v>
      </c>
      <c r="Z46" s="215">
        <v>7.6357807968298372</v>
      </c>
      <c r="AA46" s="612">
        <v>2.9418407572108229E-3</v>
      </c>
      <c r="AB46" s="611">
        <v>107.52956395348838</v>
      </c>
      <c r="AC46" s="612">
        <v>3.6624007017955762E-3</v>
      </c>
      <c r="AD46" s="611">
        <v>108.62267716535429</v>
      </c>
      <c r="AE46" s="612">
        <v>-6.0957764561819783E-4</v>
      </c>
      <c r="AF46" s="611">
        <v>104.62846480981457</v>
      </c>
      <c r="AG46" s="612">
        <v>-3.9990959097679912E-5</v>
      </c>
      <c r="AH46" s="611">
        <v>105.65387171611376</v>
      </c>
      <c r="AI46" s="612">
        <v>-3.2611292392389357E-3</v>
      </c>
      <c r="AJ46" s="611" t="s">
        <v>163</v>
      </c>
      <c r="AK46" s="612">
        <v>8.1238434083432676E-3</v>
      </c>
      <c r="AL46" s="611" t="s">
        <v>163</v>
      </c>
      <c r="AM46" s="612">
        <v>-5.9702454275102346E-3</v>
      </c>
      <c r="AN46" s="611">
        <v>100.72300162754459</v>
      </c>
      <c r="AO46" s="612">
        <v>-5.7142857142857828E-3</v>
      </c>
      <c r="AP46" s="611">
        <v>109.09090909090909</v>
      </c>
      <c r="AQ46" s="612">
        <v>1.3721185510428002E-2</v>
      </c>
      <c r="AR46" s="611">
        <v>144.97645211930916</v>
      </c>
      <c r="AS46" s="613">
        <v>-7.5932885189960455E-4</v>
      </c>
      <c r="AT46" s="614">
        <v>-7.5932885189960455E-4</v>
      </c>
      <c r="AU46" s="611">
        <v>107.14832551354367</v>
      </c>
      <c r="AV46" s="603" t="s">
        <v>163</v>
      </c>
      <c r="AW46" s="311">
        <v>9.8534293333333327</v>
      </c>
    </row>
    <row r="47" spans="1:49" ht="16.5" hidden="1" thickTop="1" thickBot="1" x14ac:dyDescent="0.3">
      <c r="A47" s="660"/>
      <c r="B47" s="37">
        <v>41883</v>
      </c>
      <c r="C47" s="144">
        <v>28998.278999999999</v>
      </c>
      <c r="D47" s="143">
        <v>7.4198820000000003</v>
      </c>
      <c r="E47" s="114">
        <v>8369.6419999999998</v>
      </c>
      <c r="F47" s="143">
        <v>4.9564789999999999</v>
      </c>
      <c r="G47" s="114">
        <v>6601.02</v>
      </c>
      <c r="H47" s="379">
        <v>8.9111969999999996</v>
      </c>
      <c r="I47" s="144">
        <v>1468.1010000000001</v>
      </c>
      <c r="J47" s="143">
        <v>10.313805</v>
      </c>
      <c r="K47" s="144">
        <v>1528.7840000000001</v>
      </c>
      <c r="L47" s="143">
        <v>11.056701</v>
      </c>
      <c r="M47" s="152">
        <v>35.1</v>
      </c>
      <c r="N47" s="152">
        <v>74.87</v>
      </c>
      <c r="O47" s="153">
        <v>21813.59</v>
      </c>
      <c r="P47" s="153">
        <v>82673.77</v>
      </c>
      <c r="Q47" s="154">
        <v>11099.47</v>
      </c>
      <c r="R47" s="154">
        <v>1528.82</v>
      </c>
      <c r="S47" s="405">
        <v>11.170453</v>
      </c>
      <c r="T47" s="205">
        <v>9.1663883904138999</v>
      </c>
      <c r="U47" s="205">
        <v>6.4068766790912903</v>
      </c>
      <c r="V47" s="205">
        <v>3.790012097962784</v>
      </c>
      <c r="W47" s="205">
        <v>7.2601548907000168</v>
      </c>
      <c r="X47" s="206">
        <v>99.756875661476229</v>
      </c>
      <c r="Y47" s="215">
        <v>3.7282989038077772</v>
      </c>
      <c r="Z47" s="215">
        <v>7.7179699586821933</v>
      </c>
      <c r="AA47" s="612">
        <v>2.9532170303623317E-3</v>
      </c>
      <c r="AB47" s="611">
        <v>107.84712209302326</v>
      </c>
      <c r="AC47" s="612">
        <v>1.8699601597091942E-3</v>
      </c>
      <c r="AD47" s="611">
        <v>108.82579724409446</v>
      </c>
      <c r="AE47" s="612">
        <v>3.0985406082628675E-3</v>
      </c>
      <c r="AF47" s="611">
        <v>104.95266035680798</v>
      </c>
      <c r="AG47" s="612">
        <v>3.110087359462721E-3</v>
      </c>
      <c r="AH47" s="611">
        <v>105.98246448701633</v>
      </c>
      <c r="AI47" s="612">
        <v>1.0763687963184942E-2</v>
      </c>
      <c r="AJ47" s="611" t="s">
        <v>163</v>
      </c>
      <c r="AK47" s="612">
        <v>2.0543346800397266E-2</v>
      </c>
      <c r="AL47" s="611" t="s">
        <v>163</v>
      </c>
      <c r="AM47" s="612">
        <v>-9.5919099953043485E-3</v>
      </c>
      <c r="AN47" s="611">
        <v>99.756875661476286</v>
      </c>
      <c r="AO47" s="612">
        <v>8.6206896551725976E-3</v>
      </c>
      <c r="AP47" s="611">
        <v>110.03134796238247</v>
      </c>
      <c r="AQ47" s="612">
        <v>1.3400108283703416E-2</v>
      </c>
      <c r="AR47" s="611">
        <v>146.91915227629505</v>
      </c>
      <c r="AS47" s="613">
        <v>1.9355960045560725E-3</v>
      </c>
      <c r="AT47" s="614">
        <v>1.9355960045560725E-3</v>
      </c>
      <c r="AU47" s="611">
        <v>107.0669646985485</v>
      </c>
      <c r="AV47" s="603" t="s">
        <v>163</v>
      </c>
      <c r="AW47" s="311">
        <v>9.8823453333333333</v>
      </c>
    </row>
    <row r="48" spans="1:49" ht="16.5" hidden="1" thickTop="1" thickBot="1" x14ac:dyDescent="0.3">
      <c r="A48" s="660"/>
      <c r="B48" s="37">
        <v>41913</v>
      </c>
      <c r="C48" s="144">
        <v>29964.653300000002</v>
      </c>
      <c r="D48" s="143">
        <v>7.4342319999999997</v>
      </c>
      <c r="E48" s="114">
        <v>8789.2579999999998</v>
      </c>
      <c r="F48" s="143">
        <v>4.9572250000000002</v>
      </c>
      <c r="G48" s="114">
        <v>6998.4679999999998</v>
      </c>
      <c r="H48" s="379">
        <v>8.9178800000000003</v>
      </c>
      <c r="I48" s="144">
        <v>1371.1320000000001</v>
      </c>
      <c r="J48" s="143">
        <v>10.31813</v>
      </c>
      <c r="K48" s="144">
        <v>1400.2439999999999</v>
      </c>
      <c r="L48" s="143">
        <v>11.069041</v>
      </c>
      <c r="M48" s="152">
        <v>34.1</v>
      </c>
      <c r="N48" s="367">
        <v>77.95</v>
      </c>
      <c r="O48" s="153">
        <v>20529.919999999998</v>
      </c>
      <c r="P48" s="153">
        <v>74017.02</v>
      </c>
      <c r="Q48" s="154">
        <v>11143.65</v>
      </c>
      <c r="R48" s="154">
        <v>1364.65</v>
      </c>
      <c r="S48" s="405">
        <v>11.173301</v>
      </c>
      <c r="T48" s="205">
        <v>9.1472729916602944</v>
      </c>
      <c r="U48" s="205">
        <v>6.4722478045267602</v>
      </c>
      <c r="V48" s="205">
        <v>3.6053243266413122</v>
      </c>
      <c r="W48" s="205">
        <v>8.1659399846114376</v>
      </c>
      <c r="X48" s="206">
        <v>98.446348341363304</v>
      </c>
      <c r="Y48" s="215">
        <v>3.6835743592988095</v>
      </c>
      <c r="Z48" s="215">
        <v>7.7344338552289669</v>
      </c>
      <c r="AA48" s="612">
        <v>1.933993020374114E-3</v>
      </c>
      <c r="AB48" s="611">
        <v>108.0556976744186</v>
      </c>
      <c r="AC48" s="612">
        <v>1.1160652711872387E-3</v>
      </c>
      <c r="AD48" s="611">
        <v>108.94725393700786</v>
      </c>
      <c r="AE48" s="612">
        <v>-2.0853795343863668E-3</v>
      </c>
      <c r="AF48" s="611">
        <v>104.73379422682049</v>
      </c>
      <c r="AG48" s="612">
        <v>1.020327512293262E-2</v>
      </c>
      <c r="AH48" s="611">
        <v>107.06383273038379</v>
      </c>
      <c r="AI48" s="612">
        <v>2.1331900272885118E-3</v>
      </c>
      <c r="AJ48" s="611" t="s">
        <v>163</v>
      </c>
      <c r="AK48" s="612">
        <v>-1.1995965361921379E-2</v>
      </c>
      <c r="AL48" s="611" t="s">
        <v>163</v>
      </c>
      <c r="AM48" s="612">
        <v>-1.3137212963246658E-2</v>
      </c>
      <c r="AN48" s="611">
        <v>98.446348341363361</v>
      </c>
      <c r="AO48" s="612">
        <v>-2.8490028490028463E-2</v>
      </c>
      <c r="AP48" s="611">
        <v>106.89655172413796</v>
      </c>
      <c r="AQ48" s="612">
        <v>4.1137972485641772E-2</v>
      </c>
      <c r="AR48" s="611">
        <v>152.96310832025108</v>
      </c>
      <c r="AS48" s="613">
        <v>-7.0943919133774607E-4</v>
      </c>
      <c r="AT48" s="614">
        <v>-7.0943919133774607E-4</v>
      </c>
      <c r="AU48" s="611">
        <v>107.27420308763897</v>
      </c>
      <c r="AV48" s="603" t="s">
        <v>163</v>
      </c>
      <c r="AW48" s="311">
        <v>9.8921913333333347</v>
      </c>
    </row>
    <row r="49" spans="1:49" ht="16.5" hidden="1" thickTop="1" thickBot="1" x14ac:dyDescent="0.3">
      <c r="A49" s="660"/>
      <c r="B49" s="37">
        <v>41944</v>
      </c>
      <c r="C49" s="144">
        <v>29425.414400000001</v>
      </c>
      <c r="D49" s="143">
        <v>7.4418670000000002</v>
      </c>
      <c r="E49" s="144">
        <v>7914.1279999999997</v>
      </c>
      <c r="F49" s="143">
        <v>4.9591139999999996</v>
      </c>
      <c r="G49" s="144">
        <v>6564.9070000000002</v>
      </c>
      <c r="H49" s="379">
        <v>8.9116510000000009</v>
      </c>
      <c r="I49" s="144">
        <v>1573.6220000000001</v>
      </c>
      <c r="J49" s="143">
        <v>10.350485000000001</v>
      </c>
      <c r="K49" s="144">
        <v>1576.9860000000001</v>
      </c>
      <c r="L49" s="143">
        <v>11.091191999999999</v>
      </c>
      <c r="M49" s="152">
        <v>34.1</v>
      </c>
      <c r="N49" s="367">
        <v>79.66</v>
      </c>
      <c r="O49" s="153">
        <v>19280.71</v>
      </c>
      <c r="P49" s="153">
        <v>70478.45</v>
      </c>
      <c r="Q49" s="154">
        <v>8988.0400000000009</v>
      </c>
      <c r="R49" s="154">
        <v>1155.69</v>
      </c>
      <c r="S49" s="405">
        <v>11.146705000000001</v>
      </c>
      <c r="T49" s="205">
        <v>9.1898561691095537</v>
      </c>
      <c r="U49" s="205">
        <v>6.4281127147328725</v>
      </c>
      <c r="V49" s="205">
        <v>3.6553866532923323</v>
      </c>
      <c r="W49" s="205">
        <v>7.7772066903754471</v>
      </c>
      <c r="X49" s="206">
        <v>98.689534627626898</v>
      </c>
      <c r="Y49" s="215">
        <v>3.5951346939987463</v>
      </c>
      <c r="Z49" s="215">
        <v>7.8639722467272151</v>
      </c>
      <c r="AA49" s="612">
        <v>1.0270058830557094E-3</v>
      </c>
      <c r="AB49" s="611">
        <v>108.16667151162791</v>
      </c>
      <c r="AC49" s="612">
        <v>2.0011670387705127E-3</v>
      </c>
      <c r="AD49" s="611">
        <v>109.16527559055116</v>
      </c>
      <c r="AE49" s="612">
        <v>4.655286607066822E-3</v>
      </c>
      <c r="AF49" s="611">
        <v>105.2213600563919</v>
      </c>
      <c r="AG49" s="612">
        <v>-6.8191285511378652E-3</v>
      </c>
      <c r="AH49" s="611">
        <v>106.33375069181778</v>
      </c>
      <c r="AI49" s="612">
        <v>1.6748270645649432E-2</v>
      </c>
      <c r="AJ49" s="611" t="s">
        <v>163</v>
      </c>
      <c r="AK49" s="612">
        <v>-2.4009197771942992E-2</v>
      </c>
      <c r="AL49" s="611" t="s">
        <v>163</v>
      </c>
      <c r="AM49" s="612">
        <v>2.4702418155759798E-3</v>
      </c>
      <c r="AN49" s="611">
        <v>98.689534627626955</v>
      </c>
      <c r="AO49" s="612">
        <v>0</v>
      </c>
      <c r="AP49" s="611">
        <v>106.89655172413796</v>
      </c>
      <c r="AQ49" s="612">
        <v>2.1937139191789523E-2</v>
      </c>
      <c r="AR49" s="611">
        <v>156.3186813186812</v>
      </c>
      <c r="AS49" s="613">
        <v>3.9396241425345598E-3</v>
      </c>
      <c r="AT49" s="614">
        <v>3.9396241425345598E-3</v>
      </c>
      <c r="AU49" s="611">
        <v>107.19809856374907</v>
      </c>
      <c r="AV49" s="603" t="s">
        <v>163</v>
      </c>
      <c r="AW49" s="311">
        <v>9.8932546666666674</v>
      </c>
    </row>
    <row r="50" spans="1:49" s="392" customFormat="1" ht="16.5" hidden="1" thickTop="1" thickBot="1" x14ac:dyDescent="0.3">
      <c r="A50" s="664"/>
      <c r="B50" s="385">
        <v>41974</v>
      </c>
      <c r="C50" s="155">
        <v>32755.356299999999</v>
      </c>
      <c r="D50" s="156">
        <v>7.4560269999999997</v>
      </c>
      <c r="E50" s="155">
        <v>8307.0779999999995</v>
      </c>
      <c r="F50" s="156">
        <v>4.9655050000000003</v>
      </c>
      <c r="G50" s="155">
        <v>7388.0079999999998</v>
      </c>
      <c r="H50" s="380">
        <v>8.9254010000000008</v>
      </c>
      <c r="I50" s="155">
        <v>2135.7570000000001</v>
      </c>
      <c r="J50" s="156">
        <v>10.379476</v>
      </c>
      <c r="K50" s="155">
        <v>2618.94</v>
      </c>
      <c r="L50" s="156">
        <v>11.171207000000001</v>
      </c>
      <c r="M50" s="368">
        <v>34.4</v>
      </c>
      <c r="N50" s="368">
        <v>78.19</v>
      </c>
      <c r="O50" s="158">
        <v>20953.22</v>
      </c>
      <c r="P50" s="158">
        <v>73853.67</v>
      </c>
      <c r="Q50" s="159">
        <v>8376.7800000000007</v>
      </c>
      <c r="R50" s="159">
        <v>1095.18</v>
      </c>
      <c r="S50" s="156">
        <v>11.171207000000001</v>
      </c>
      <c r="T50" s="388">
        <v>9.2514853647207804</v>
      </c>
      <c r="U50" s="388">
        <v>6.1544303906358753</v>
      </c>
      <c r="V50" s="388">
        <v>3.5246931020625945</v>
      </c>
      <c r="W50" s="388">
        <v>7.6487700651947623</v>
      </c>
      <c r="X50" s="389">
        <v>98.150368166229825</v>
      </c>
      <c r="Y50" s="390">
        <v>3.6862358382739138</v>
      </c>
      <c r="Z50" s="390">
        <v>7.9480154523822319</v>
      </c>
      <c r="AA50" s="615">
        <v>1.902748329149162E-3</v>
      </c>
      <c r="AB50" s="616">
        <v>108.37248546511628</v>
      </c>
      <c r="AC50" s="615">
        <v>7.21428318976014E-3</v>
      </c>
      <c r="AD50" s="616">
        <v>109.95282480314961</v>
      </c>
      <c r="AE50" s="615">
        <v>6.7062198229375092E-3</v>
      </c>
      <c r="AF50" s="616">
        <v>105.92699762699853</v>
      </c>
      <c r="AG50" s="615">
        <v>-4.2575843990683704E-2</v>
      </c>
      <c r="AH50" s="616">
        <v>101.80650151141869</v>
      </c>
      <c r="AI50" s="615">
        <v>1.0687118801823603E-2</v>
      </c>
      <c r="AJ50" s="616" t="s">
        <v>163</v>
      </c>
      <c r="AK50" s="615">
        <v>2.5340119920191029E-2</v>
      </c>
      <c r="AL50" s="616" t="s">
        <v>163</v>
      </c>
      <c r="AM50" s="615">
        <v>-5.4632587278017342E-3</v>
      </c>
      <c r="AN50" s="616">
        <v>98.150368166229882</v>
      </c>
      <c r="AO50" s="615">
        <v>8.7976539589442737E-3</v>
      </c>
      <c r="AP50" s="616">
        <v>107.83699059561131</v>
      </c>
      <c r="AQ50" s="615">
        <v>-1.8453427065026395E-2</v>
      </c>
      <c r="AR50" s="616">
        <v>153.43406593406581</v>
      </c>
      <c r="AS50" s="617">
        <v>-3.7990966939393748E-3</v>
      </c>
      <c r="AT50" s="618">
        <v>-3.7990966939393748E-3</v>
      </c>
      <c r="AU50" s="616">
        <v>107.62041878088462</v>
      </c>
      <c r="AV50" s="604" t="s">
        <v>163</v>
      </c>
      <c r="AW50" s="391">
        <v>9.932813666666668</v>
      </c>
    </row>
    <row r="51" spans="1:49" ht="17.25" customHeight="1" thickBot="1" x14ac:dyDescent="0.3">
      <c r="A51" s="659" t="s">
        <v>162</v>
      </c>
      <c r="B51" s="37">
        <v>41640</v>
      </c>
      <c r="C51" s="510">
        <v>29509.08</v>
      </c>
      <c r="D51" s="509">
        <v>7.27</v>
      </c>
      <c r="E51" s="547">
        <v>9142.1299999999992</v>
      </c>
      <c r="F51" s="509">
        <v>4.83</v>
      </c>
      <c r="G51" s="547">
        <v>6284.28</v>
      </c>
      <c r="H51" s="509">
        <v>8.8800000000000008</v>
      </c>
      <c r="I51" s="510">
        <v>1214.94</v>
      </c>
      <c r="J51" s="509">
        <v>10.31</v>
      </c>
      <c r="K51" s="510">
        <v>1380.67</v>
      </c>
      <c r="L51" s="509">
        <v>11.17</v>
      </c>
      <c r="M51" s="511">
        <v>39.299999999999997</v>
      </c>
      <c r="N51" s="511">
        <v>73.12</v>
      </c>
      <c r="O51" s="510">
        <v>19074.79</v>
      </c>
      <c r="P51" s="510">
        <v>73984.009999999995</v>
      </c>
      <c r="Q51" s="510">
        <v>8415.4599999999991</v>
      </c>
      <c r="R51" s="510">
        <v>999.69</v>
      </c>
      <c r="S51" s="509">
        <v>10.99</v>
      </c>
      <c r="T51" s="449">
        <v>9.1116726539560116</v>
      </c>
      <c r="U51" s="449">
        <v>6.3394873914099374</v>
      </c>
      <c r="V51" s="449">
        <v>3.8786277594668142</v>
      </c>
      <c r="W51" s="449">
        <v>8.4180696015764873</v>
      </c>
      <c r="X51" s="450">
        <v>100.00000000000001</v>
      </c>
      <c r="Y51" s="451">
        <v>3.9656628843372155</v>
      </c>
      <c r="Z51" s="451">
        <v>8.2121083525360667</v>
      </c>
      <c r="AA51" s="623">
        <v>0</v>
      </c>
      <c r="AB51" s="620">
        <v>100</v>
      </c>
      <c r="AC51" s="624">
        <v>0.15</v>
      </c>
      <c r="AD51" s="620">
        <v>100</v>
      </c>
      <c r="AE51" s="623">
        <v>0.3</v>
      </c>
      <c r="AF51" s="620">
        <v>100</v>
      </c>
      <c r="AG51" s="624">
        <v>0.15</v>
      </c>
      <c r="AH51" s="620">
        <v>100</v>
      </c>
      <c r="AI51" s="623">
        <v>0.1</v>
      </c>
      <c r="AJ51" s="620">
        <v>100</v>
      </c>
      <c r="AK51" s="624">
        <v>0</v>
      </c>
      <c r="AL51" s="620">
        <v>100</v>
      </c>
      <c r="AM51" s="623">
        <v>0.2</v>
      </c>
      <c r="AN51" s="620">
        <v>100</v>
      </c>
      <c r="AO51" s="624">
        <v>0.05</v>
      </c>
      <c r="AP51" s="620">
        <v>100</v>
      </c>
      <c r="AQ51" s="623">
        <v>0.05</v>
      </c>
      <c r="AR51" s="620">
        <v>100</v>
      </c>
      <c r="AS51" s="621"/>
      <c r="AT51" s="622">
        <v>0</v>
      </c>
      <c r="AU51" s="620"/>
      <c r="AV51" s="625">
        <v>100</v>
      </c>
      <c r="AW51" s="463"/>
    </row>
    <row r="52" spans="1:49" ht="16.5" thickTop="1" thickBot="1" x14ac:dyDescent="0.3">
      <c r="A52" s="660"/>
      <c r="B52" s="37">
        <v>41671</v>
      </c>
      <c r="C52" s="513">
        <v>28088.71</v>
      </c>
      <c r="D52" s="512">
        <v>7.4</v>
      </c>
      <c r="E52" s="548">
        <v>8273.6299999999992</v>
      </c>
      <c r="F52" s="512">
        <v>4.97</v>
      </c>
      <c r="G52" s="548">
        <v>5950.85</v>
      </c>
      <c r="H52" s="512">
        <v>9.07</v>
      </c>
      <c r="I52" s="513">
        <v>1251.69</v>
      </c>
      <c r="J52" s="512">
        <v>10.33</v>
      </c>
      <c r="K52" s="513">
        <v>1328.99</v>
      </c>
      <c r="L52" s="512">
        <v>11.03</v>
      </c>
      <c r="M52" s="514">
        <v>39</v>
      </c>
      <c r="N52" s="514">
        <v>74.39</v>
      </c>
      <c r="O52" s="513">
        <v>18485.12</v>
      </c>
      <c r="P52" s="513">
        <v>72809.95</v>
      </c>
      <c r="Q52" s="513">
        <v>7797.45</v>
      </c>
      <c r="R52" s="513">
        <v>984.22</v>
      </c>
      <c r="S52" s="512">
        <v>11.06</v>
      </c>
      <c r="T52" s="453">
        <v>9.2889685027781876</v>
      </c>
      <c r="U52" s="453">
        <v>6.4576553010198818</v>
      </c>
      <c r="V52" s="453">
        <v>3.9388410786621888</v>
      </c>
      <c r="W52" s="453">
        <v>7.9224665217126251</v>
      </c>
      <c r="X52" s="454">
        <v>98.449078262986873</v>
      </c>
      <c r="Y52" s="455">
        <v>3.9074080026535492</v>
      </c>
      <c r="Z52" s="455">
        <v>7.9593052312962058</v>
      </c>
      <c r="AA52" s="612">
        <v>1.7881705639614998E-2</v>
      </c>
      <c r="AB52" s="611">
        <v>101.7881705639615</v>
      </c>
      <c r="AC52" s="612">
        <v>-1.25335720680394E-2</v>
      </c>
      <c r="AD52" s="611">
        <v>98.74664279319606</v>
      </c>
      <c r="AE52" s="612">
        <v>1.945810122416991E-2</v>
      </c>
      <c r="AF52" s="611">
        <v>101.94581012241699</v>
      </c>
      <c r="AG52" s="612">
        <v>1.8639978647179367E-2</v>
      </c>
      <c r="AH52" s="611">
        <v>101.86399786471793</v>
      </c>
      <c r="AI52" s="612">
        <v>-3.078419212062522E-2</v>
      </c>
      <c r="AJ52" s="611">
        <v>96.921580787937472</v>
      </c>
      <c r="AK52" s="612">
        <v>-1.4689821949755211E-2</v>
      </c>
      <c r="AL52" s="611">
        <v>98.531017805024476</v>
      </c>
      <c r="AM52" s="612">
        <v>-1.5509217370131445E-2</v>
      </c>
      <c r="AN52" s="611">
        <v>98.449078262986859</v>
      </c>
      <c r="AO52" s="612">
        <v>-7.6335877862594437E-3</v>
      </c>
      <c r="AP52" s="611">
        <v>99.236641221374057</v>
      </c>
      <c r="AQ52" s="612">
        <v>1.7368708971553515E-2</v>
      </c>
      <c r="AR52" s="611">
        <v>101.73687089715536</v>
      </c>
      <c r="AS52" s="613">
        <v>1.0598847272978609E-3</v>
      </c>
      <c r="AT52" s="614">
        <v>1.0598847272978609E-3</v>
      </c>
      <c r="AU52" s="611"/>
      <c r="AV52" s="626">
        <v>100.10598847272979</v>
      </c>
      <c r="AW52" s="461">
        <v>9.83</v>
      </c>
    </row>
    <row r="53" spans="1:49" ht="16.5" thickTop="1" thickBot="1" x14ac:dyDescent="0.3">
      <c r="A53" s="660"/>
      <c r="B53" s="37">
        <v>41699</v>
      </c>
      <c r="C53" s="513">
        <v>31201.39</v>
      </c>
      <c r="D53" s="512">
        <v>7.44</v>
      </c>
      <c r="E53" s="548">
        <v>9100.35</v>
      </c>
      <c r="F53" s="512">
        <v>4.95</v>
      </c>
      <c r="G53" s="548">
        <v>6947.08</v>
      </c>
      <c r="H53" s="512">
        <v>8.9</v>
      </c>
      <c r="I53" s="513">
        <v>1433.85</v>
      </c>
      <c r="J53" s="512">
        <v>10.38</v>
      </c>
      <c r="K53" s="513">
        <v>1604.78</v>
      </c>
      <c r="L53" s="512">
        <v>11.21</v>
      </c>
      <c r="M53" s="514">
        <v>39.1</v>
      </c>
      <c r="N53" s="514">
        <v>75</v>
      </c>
      <c r="O53" s="513">
        <v>20645.740000000002</v>
      </c>
      <c r="P53" s="513">
        <v>80616.56</v>
      </c>
      <c r="Q53" s="513">
        <v>7909.5</v>
      </c>
      <c r="R53" s="513">
        <v>1049.3699999999999</v>
      </c>
      <c r="S53" s="512">
        <v>11.06</v>
      </c>
      <c r="T53" s="453">
        <v>9.1532055511739152</v>
      </c>
      <c r="U53" s="453">
        <v>6.4780569277062998</v>
      </c>
      <c r="V53" s="453">
        <v>3.9047551698316454</v>
      </c>
      <c r="W53" s="453">
        <v>7.5373795705995033</v>
      </c>
      <c r="X53" s="454">
        <v>99.8371337439537</v>
      </c>
      <c r="Y53" s="455">
        <v>3.908033792985087</v>
      </c>
      <c r="Z53" s="455">
        <v>7.7286531624368058</v>
      </c>
      <c r="AA53" s="612">
        <v>5.4054054054053502E-3</v>
      </c>
      <c r="AB53" s="611">
        <v>102.33837689133426</v>
      </c>
      <c r="AC53" s="612">
        <v>1.6319129646418906E-2</v>
      </c>
      <c r="AD53" s="611">
        <v>100.35810205908685</v>
      </c>
      <c r="AE53" s="612">
        <v>-1.4615503493597526E-2</v>
      </c>
      <c r="AF53" s="611">
        <v>100.45582077841517</v>
      </c>
      <c r="AG53" s="612">
        <v>3.1592932318942335E-3</v>
      </c>
      <c r="AH53" s="611">
        <v>102.18581610374562</v>
      </c>
      <c r="AI53" s="612">
        <v>-2.8978919912817203E-2</v>
      </c>
      <c r="AJ53" s="611">
        <v>94.112898060460196</v>
      </c>
      <c r="AK53" s="612">
        <v>1.6015484718079342E-4</v>
      </c>
      <c r="AL53" s="611">
        <v>98.546798025123607</v>
      </c>
      <c r="AM53" s="612">
        <v>1.4099222719575977E-2</v>
      </c>
      <c r="AN53" s="611">
        <v>99.837133743953672</v>
      </c>
      <c r="AO53" s="612">
        <v>2.564102564102555E-3</v>
      </c>
      <c r="AP53" s="611">
        <v>99.491094147582714</v>
      </c>
      <c r="AQ53" s="612">
        <v>8.2000268853339442E-3</v>
      </c>
      <c r="AR53" s="611">
        <v>102.57111597374178</v>
      </c>
      <c r="AS53" s="613">
        <v>-1.0027285912269867E-3</v>
      </c>
      <c r="AT53" s="614">
        <v>-1.0027285912269867E-3</v>
      </c>
      <c r="AU53" s="611">
        <v>100</v>
      </c>
      <c r="AV53" s="626">
        <v>100.00560933593515</v>
      </c>
      <c r="AW53" s="461">
        <v>9.9033333333333342</v>
      </c>
    </row>
    <row r="54" spans="1:49" ht="16.5" thickTop="1" thickBot="1" x14ac:dyDescent="0.3">
      <c r="A54" s="660"/>
      <c r="B54" s="37">
        <v>41730</v>
      </c>
      <c r="C54" s="513">
        <v>28602.82</v>
      </c>
      <c r="D54" s="512">
        <v>7.35</v>
      </c>
      <c r="E54" s="548">
        <v>8598.92</v>
      </c>
      <c r="F54" s="512">
        <v>4.93</v>
      </c>
      <c r="G54" s="548">
        <v>6520.45</v>
      </c>
      <c r="H54" s="512">
        <v>8.83</v>
      </c>
      <c r="I54" s="513">
        <v>1364.88</v>
      </c>
      <c r="J54" s="512">
        <v>10.69</v>
      </c>
      <c r="K54" s="513">
        <v>1232.24</v>
      </c>
      <c r="L54" s="512">
        <v>11.35</v>
      </c>
      <c r="M54" s="515">
        <v>36.9</v>
      </c>
      <c r="N54" s="515">
        <v>73.88</v>
      </c>
      <c r="O54" s="513">
        <v>20364.64</v>
      </c>
      <c r="P54" s="513">
        <v>79025.09</v>
      </c>
      <c r="Q54" s="513">
        <v>9021.01</v>
      </c>
      <c r="R54" s="513">
        <v>1167.5999999999999</v>
      </c>
      <c r="S54" s="512">
        <v>11.3</v>
      </c>
      <c r="T54" s="453">
        <v>9.1519493413718891</v>
      </c>
      <c r="U54" s="453">
        <v>6.3678250112264418</v>
      </c>
      <c r="V54" s="453">
        <v>3.8805051304614273</v>
      </c>
      <c r="W54" s="453">
        <v>7.7261133949982881</v>
      </c>
      <c r="X54" s="454">
        <v>99.853630660939032</v>
      </c>
      <c r="Y54" s="455">
        <v>3.8367430789357519</v>
      </c>
      <c r="Z54" s="455">
        <v>7.69952236319567</v>
      </c>
      <c r="AA54" s="612">
        <v>-1.2096774193548487E-2</v>
      </c>
      <c r="AB54" s="611">
        <v>101.10041265474553</v>
      </c>
      <c r="AC54" s="612">
        <v>1.2488849241748312E-2</v>
      </c>
      <c r="AD54" s="611">
        <v>101.61145926589077</v>
      </c>
      <c r="AE54" s="612">
        <v>-1.3724260806802224E-4</v>
      </c>
      <c r="AF54" s="611">
        <v>100.44203395957592</v>
      </c>
      <c r="AG54" s="612">
        <v>-1.7016200646277402E-2</v>
      </c>
      <c r="AH54" s="611">
        <v>100.44700175372068</v>
      </c>
      <c r="AI54" s="612">
        <v>-3.7691947909784806E-3</v>
      </c>
      <c r="AJ54" s="611">
        <v>93.758168215326819</v>
      </c>
      <c r="AK54" s="612">
        <v>-1.8242092526759013E-2</v>
      </c>
      <c r="AL54" s="611">
        <v>96.749098217333469</v>
      </c>
      <c r="AM54" s="612">
        <v>1.6523828726544565E-4</v>
      </c>
      <c r="AN54" s="611">
        <v>99.853630660939018</v>
      </c>
      <c r="AO54" s="612">
        <v>-5.6265984654731538E-2</v>
      </c>
      <c r="AP54" s="611">
        <v>93.893129770992374</v>
      </c>
      <c r="AQ54" s="612">
        <v>-1.4933333333333354E-2</v>
      </c>
      <c r="AR54" s="611">
        <v>101.0393873085339</v>
      </c>
      <c r="AS54" s="613">
        <v>-4.6241132141477742E-3</v>
      </c>
      <c r="AT54" s="614">
        <v>-4.6241132141477742E-3</v>
      </c>
      <c r="AU54" s="611">
        <v>99.899727140877303</v>
      </c>
      <c r="AV54" s="626">
        <v>99.543172076315955</v>
      </c>
      <c r="AW54" s="461">
        <v>10</v>
      </c>
    </row>
    <row r="55" spans="1:49" ht="16.5" thickTop="1" thickBot="1" x14ac:dyDescent="0.3">
      <c r="A55" s="660"/>
      <c r="B55" s="37">
        <v>41760</v>
      </c>
      <c r="C55" s="513">
        <v>30018.67</v>
      </c>
      <c r="D55" s="512">
        <v>7.42</v>
      </c>
      <c r="E55" s="548">
        <v>9139</v>
      </c>
      <c r="F55" s="512">
        <v>5.0599999999999996</v>
      </c>
      <c r="G55" s="548">
        <v>6705.58</v>
      </c>
      <c r="H55" s="512">
        <v>8.86</v>
      </c>
      <c r="I55" s="513">
        <v>1370.84</v>
      </c>
      <c r="J55" s="512">
        <v>10.48</v>
      </c>
      <c r="K55" s="513">
        <v>1304.0999999999999</v>
      </c>
      <c r="L55" s="512">
        <v>11.24</v>
      </c>
      <c r="M55" s="515">
        <v>36.5</v>
      </c>
      <c r="N55" s="515">
        <v>72.47</v>
      </c>
      <c r="O55" s="513">
        <v>20635.16</v>
      </c>
      <c r="P55" s="513">
        <v>76865.33</v>
      </c>
      <c r="Q55" s="513">
        <v>8836.7099999999991</v>
      </c>
      <c r="R55" s="513">
        <v>1127.8399999999999</v>
      </c>
      <c r="S55" s="512">
        <v>11.41</v>
      </c>
      <c r="T55" s="453">
        <v>9.1349684637500257</v>
      </c>
      <c r="U55" s="453">
        <v>6.5074924545077923</v>
      </c>
      <c r="V55" s="453">
        <v>3.7249689365141827</v>
      </c>
      <c r="W55" s="453">
        <v>7.8350741239892185</v>
      </c>
      <c r="X55" s="454">
        <v>99.226318056548877</v>
      </c>
      <c r="Y55" s="455">
        <v>3.7690561259193562</v>
      </c>
      <c r="Z55" s="455">
        <v>7.6320968765272434</v>
      </c>
      <c r="AA55" s="612">
        <v>9.52380952380949E-3</v>
      </c>
      <c r="AB55" s="611">
        <v>102.06327372764785</v>
      </c>
      <c r="AC55" s="612">
        <v>-9.6916299559470787E-3</v>
      </c>
      <c r="AD55" s="611">
        <v>100.62667860340197</v>
      </c>
      <c r="AE55" s="612">
        <v>-1.855438332148629E-3</v>
      </c>
      <c r="AF55" s="611">
        <v>100.25566995960835</v>
      </c>
      <c r="AG55" s="612">
        <v>2.1933304234195816E-2</v>
      </c>
      <c r="AH55" s="611">
        <v>102.65013640259784</v>
      </c>
      <c r="AI55" s="612">
        <v>-8.7570999196944221E-3</v>
      </c>
      <c r="AJ55" s="611">
        <v>92.937118567977677</v>
      </c>
      <c r="AK55" s="612">
        <v>-1.7641773666839056E-2</v>
      </c>
      <c r="AL55" s="611">
        <v>95.042272524112491</v>
      </c>
      <c r="AM55" s="612">
        <v>-6.2823214362655033E-3</v>
      </c>
      <c r="AN55" s="611">
        <v>99.226318056548863</v>
      </c>
      <c r="AO55" s="612">
        <v>-1.0840108401083959E-2</v>
      </c>
      <c r="AP55" s="611">
        <v>92.875318066157774</v>
      </c>
      <c r="AQ55" s="612">
        <v>-1.9085002707092569E-2</v>
      </c>
      <c r="AR55" s="611">
        <v>99.111050328227563</v>
      </c>
      <c r="AS55" s="613">
        <v>-2.3488101925386476E-3</v>
      </c>
      <c r="AT55" s="614">
        <v>-2.3488101925386476E-3</v>
      </c>
      <c r="AU55" s="611">
        <v>99.437779492515418</v>
      </c>
      <c r="AV55" s="626">
        <v>99.30936405914548</v>
      </c>
      <c r="AW55" s="461">
        <v>10.023333333333333</v>
      </c>
    </row>
    <row r="56" spans="1:49" ht="16.5" thickTop="1" thickBot="1" x14ac:dyDescent="0.3">
      <c r="A56" s="660"/>
      <c r="B56" s="37">
        <v>41791</v>
      </c>
      <c r="C56" s="513">
        <v>26974.69</v>
      </c>
      <c r="D56" s="512">
        <v>7.41</v>
      </c>
      <c r="E56" s="548">
        <v>7876.27</v>
      </c>
      <c r="F56" s="512">
        <v>5</v>
      </c>
      <c r="G56" s="548">
        <v>6237.01</v>
      </c>
      <c r="H56" s="512">
        <v>8.83</v>
      </c>
      <c r="I56" s="513">
        <v>1348.18</v>
      </c>
      <c r="J56" s="512">
        <v>10.16</v>
      </c>
      <c r="K56" s="513">
        <v>1327.82</v>
      </c>
      <c r="L56" s="512">
        <v>11.38</v>
      </c>
      <c r="M56" s="515">
        <v>36.5</v>
      </c>
      <c r="N56" s="516">
        <v>75.37</v>
      </c>
      <c r="O56" s="513">
        <v>21534.42</v>
      </c>
      <c r="P56" s="513">
        <v>79713.84</v>
      </c>
      <c r="Q56" s="513">
        <v>8703.76</v>
      </c>
      <c r="R56" s="513">
        <v>1186.5899999999999</v>
      </c>
      <c r="S56" s="512">
        <v>11.49</v>
      </c>
      <c r="T56" s="453">
        <v>9.0663921536573238</v>
      </c>
      <c r="U56" s="453">
        <v>6.4225229436021456</v>
      </c>
      <c r="V56" s="453">
        <v>3.7016943107824591</v>
      </c>
      <c r="W56" s="453">
        <v>7.3351031105942246</v>
      </c>
      <c r="X56" s="454">
        <v>99.128708807774274</v>
      </c>
      <c r="Y56" s="455">
        <v>3.6022792313118401</v>
      </c>
      <c r="Z56" s="455">
        <v>7.6965165778792697</v>
      </c>
      <c r="AA56" s="612">
        <v>-1.3477088948786742E-3</v>
      </c>
      <c r="AB56" s="611">
        <v>101.92572214580467</v>
      </c>
      <c r="AC56" s="612">
        <v>1.2455516014235002E-2</v>
      </c>
      <c r="AD56" s="611">
        <v>101.88003581020592</v>
      </c>
      <c r="AE56" s="612">
        <v>-7.5070111478579005E-3</v>
      </c>
      <c r="AF56" s="611">
        <v>99.503049527585617</v>
      </c>
      <c r="AG56" s="612">
        <v>-1.3057181625587222E-2</v>
      </c>
      <c r="AH56" s="611">
        <v>101.30981492769781</v>
      </c>
      <c r="AI56" s="612">
        <v>8.440629409481204E-3</v>
      </c>
      <c r="AJ56" s="611">
        <v>93.721566344194997</v>
      </c>
      <c r="AK56" s="612">
        <v>-4.4248981452043368E-2</v>
      </c>
      <c r="AL56" s="611">
        <v>90.836748770032983</v>
      </c>
      <c r="AM56" s="612">
        <v>-9.8370322195140414E-4</v>
      </c>
      <c r="AN56" s="611">
        <v>99.12870880777426</v>
      </c>
      <c r="AO56" s="612">
        <v>0</v>
      </c>
      <c r="AP56" s="611">
        <v>92.875318066157774</v>
      </c>
      <c r="AQ56" s="612">
        <v>4.0016558575962646E-2</v>
      </c>
      <c r="AR56" s="611">
        <v>103.07713347921226</v>
      </c>
      <c r="AS56" s="613">
        <v>3.0579703929576891E-4</v>
      </c>
      <c r="AT56" s="614">
        <v>3.0579703929576891E-4</v>
      </c>
      <c r="AU56" s="611">
        <v>99.204219022519993</v>
      </c>
      <c r="AV56" s="626">
        <v>99.339732568649111</v>
      </c>
      <c r="AW56" s="461">
        <v>10.093333333333334</v>
      </c>
    </row>
    <row r="57" spans="1:49" ht="16.5" thickTop="1" thickBot="1" x14ac:dyDescent="0.3">
      <c r="A57" s="660"/>
      <c r="B57" s="37">
        <v>41821</v>
      </c>
      <c r="C57" s="513">
        <v>26979.576300000001</v>
      </c>
      <c r="D57" s="512">
        <v>7.3763339999999999</v>
      </c>
      <c r="E57" s="548">
        <v>7719.6360000000004</v>
      </c>
      <c r="F57" s="512">
        <v>4.9352369999999999</v>
      </c>
      <c r="G57" s="548">
        <v>6123.11</v>
      </c>
      <c r="H57" s="512">
        <v>8.8819199999999991</v>
      </c>
      <c r="I57" s="513">
        <v>1398.242</v>
      </c>
      <c r="J57" s="512">
        <v>10.289790999999999</v>
      </c>
      <c r="K57" s="513">
        <v>1291.711</v>
      </c>
      <c r="L57" s="512">
        <v>10.995793000000001</v>
      </c>
      <c r="M57" s="515">
        <v>35</v>
      </c>
      <c r="N57" s="515">
        <v>72.88</v>
      </c>
      <c r="O57" s="517">
        <v>24222.880000000001</v>
      </c>
      <c r="P57" s="517">
        <v>81877.56</v>
      </c>
      <c r="Q57" s="518">
        <v>11933.94</v>
      </c>
      <c r="R57" s="518">
        <v>1506.93</v>
      </c>
      <c r="S57" s="512">
        <v>11.080847</v>
      </c>
      <c r="T57" s="453">
        <v>9.1436474610710938</v>
      </c>
      <c r="U57" s="453">
        <v>6.3872679451834706</v>
      </c>
      <c r="V57" s="453">
        <v>3.3801744466388799</v>
      </c>
      <c r="W57" s="453">
        <v>7.9193724990543686</v>
      </c>
      <c r="X57" s="454">
        <v>98.050959410042964</v>
      </c>
      <c r="Y57" s="455">
        <v>3.4873477346867396</v>
      </c>
      <c r="Z57" s="455">
        <v>7.6607635367945734</v>
      </c>
      <c r="AA57" s="612">
        <v>-4.5433198380566697E-3</v>
      </c>
      <c r="AB57" s="611">
        <v>101.46264099037138</v>
      </c>
      <c r="AC57" s="612">
        <v>-3.3761599297012279E-2</v>
      </c>
      <c r="AD57" s="611">
        <v>98.440402864816491</v>
      </c>
      <c r="AE57" s="612">
        <v>8.5210639584574199E-3</v>
      </c>
      <c r="AF57" s="611">
        <v>100.35092137667174</v>
      </c>
      <c r="AG57" s="612">
        <v>-5.4892755897111289E-3</v>
      </c>
      <c r="AH57" s="611">
        <v>100.75369743361705</v>
      </c>
      <c r="AI57" s="612">
        <v>-4.6453536119774874E-3</v>
      </c>
      <c r="AJ57" s="611">
        <v>93.286196527457804</v>
      </c>
      <c r="AK57" s="612">
        <v>-3.1905215904999618E-2</v>
      </c>
      <c r="AL57" s="611">
        <v>87.938582688416872</v>
      </c>
      <c r="AM57" s="612">
        <v>-1.0872222696063027E-2</v>
      </c>
      <c r="AN57" s="611">
        <v>98.05095941004295</v>
      </c>
      <c r="AO57" s="612">
        <v>-4.1095890410958957E-2</v>
      </c>
      <c r="AP57" s="611">
        <v>89.058524173028005</v>
      </c>
      <c r="AQ57" s="612">
        <v>-3.3037017380920908E-2</v>
      </c>
      <c r="AR57" s="611">
        <v>99.671772428884026</v>
      </c>
      <c r="AS57" s="613">
        <v>-9.6769373354756317E-3</v>
      </c>
      <c r="AT57" s="614">
        <v>-9.6769373354756317E-3</v>
      </c>
      <c r="AU57" s="611">
        <v>99.234555378982733</v>
      </c>
      <c r="AV57" s="626">
        <v>98.378428201659389</v>
      </c>
      <c r="AW57" s="461">
        <v>9.8176579999999998</v>
      </c>
    </row>
    <row r="58" spans="1:49" ht="16.5" thickTop="1" thickBot="1" x14ac:dyDescent="0.3">
      <c r="A58" s="660"/>
      <c r="B58" s="37">
        <v>41852</v>
      </c>
      <c r="C58" s="513">
        <v>25245.8017</v>
      </c>
      <c r="D58" s="512">
        <v>7.398034</v>
      </c>
      <c r="E58" s="548">
        <v>7164.1260000000002</v>
      </c>
      <c r="F58" s="512">
        <v>4.9511180000000001</v>
      </c>
      <c r="G58" s="548">
        <v>6175.5969999999998</v>
      </c>
      <c r="H58" s="519">
        <v>8.8962679999999992</v>
      </c>
      <c r="I58" s="513">
        <v>1272.627</v>
      </c>
      <c r="J58" s="512">
        <v>10.311469000000001</v>
      </c>
      <c r="K58" s="513">
        <v>1082.7</v>
      </c>
      <c r="L58" s="512">
        <v>11.036064</v>
      </c>
      <c r="M58" s="515">
        <v>34.799999999999997</v>
      </c>
      <c r="N58" s="515">
        <v>73.88</v>
      </c>
      <c r="O58" s="517">
        <v>19569.12</v>
      </c>
      <c r="P58" s="517">
        <v>74158.36</v>
      </c>
      <c r="Q58" s="518">
        <v>11037.87</v>
      </c>
      <c r="R58" s="518">
        <v>1428.33</v>
      </c>
      <c r="S58" s="512">
        <v>11.126189999999999</v>
      </c>
      <c r="T58" s="453">
        <v>9.1380736979794115</v>
      </c>
      <c r="U58" s="453">
        <v>6.3870125122123289</v>
      </c>
      <c r="V58" s="453">
        <v>3.3801744466388799</v>
      </c>
      <c r="W58" s="453">
        <v>7.7278150007351254</v>
      </c>
      <c r="X58" s="454">
        <v>97.465802052312867</v>
      </c>
      <c r="Y58" s="455">
        <v>3.5166363933656641</v>
      </c>
      <c r="Z58" s="455">
        <v>7.6357807968298372</v>
      </c>
      <c r="AA58" s="612">
        <v>2.9418407572108229E-3</v>
      </c>
      <c r="AB58" s="611">
        <v>101.76112792297111</v>
      </c>
      <c r="AC58" s="612">
        <v>3.6624007017955762E-3</v>
      </c>
      <c r="AD58" s="611">
        <v>98.800931065353637</v>
      </c>
      <c r="AE58" s="612">
        <v>-6.0957764561819783E-4</v>
      </c>
      <c r="AF58" s="611">
        <v>100.28974969828333</v>
      </c>
      <c r="AG58" s="612">
        <v>-3.9990959097679912E-5</v>
      </c>
      <c r="AH58" s="611">
        <v>100.74966819662404</v>
      </c>
      <c r="AI58" s="612">
        <v>-3.2611292392389357E-3</v>
      </c>
      <c r="AJ58" s="611">
        <v>92.981978184344726</v>
      </c>
      <c r="AK58" s="612">
        <v>8.3985483832329511E-3</v>
      </c>
      <c r="AL58" s="611">
        <v>88.677139129878469</v>
      </c>
      <c r="AM58" s="612">
        <v>-5.9678901792588057E-3</v>
      </c>
      <c r="AN58" s="611">
        <v>97.465802052312853</v>
      </c>
      <c r="AO58" s="612">
        <v>-5.7142857142857828E-3</v>
      </c>
      <c r="AP58" s="611">
        <v>88.549618320610691</v>
      </c>
      <c r="AQ58" s="612">
        <v>1.3721185510428002E-2</v>
      </c>
      <c r="AR58" s="611">
        <v>101.0393873085339</v>
      </c>
      <c r="AS58" s="613">
        <v>-7.5885780224931878E-4</v>
      </c>
      <c r="AT58" s="614">
        <v>-7.5885780224931878E-4</v>
      </c>
      <c r="AU58" s="611">
        <v>98.274268805066527</v>
      </c>
      <c r="AV58" s="626">
        <v>98.303772963845532</v>
      </c>
      <c r="AW58" s="461">
        <v>9.8534293333333327</v>
      </c>
    </row>
    <row r="59" spans="1:49" ht="16.5" thickTop="1" thickBot="1" x14ac:dyDescent="0.3">
      <c r="A59" s="660"/>
      <c r="B59" s="37">
        <v>41883</v>
      </c>
      <c r="C59" s="513">
        <v>28998.278999999999</v>
      </c>
      <c r="D59" s="512">
        <v>7.4198820000000003</v>
      </c>
      <c r="E59" s="548">
        <v>8369.6419999999998</v>
      </c>
      <c r="F59" s="512">
        <v>4.9564789999999999</v>
      </c>
      <c r="G59" s="548">
        <v>6601.02</v>
      </c>
      <c r="H59" s="519">
        <v>8.9111969999999996</v>
      </c>
      <c r="I59" s="513">
        <v>1468.1010000000001</v>
      </c>
      <c r="J59" s="512">
        <v>10.313805</v>
      </c>
      <c r="K59" s="513">
        <v>1528.7840000000001</v>
      </c>
      <c r="L59" s="512">
        <v>11.056701</v>
      </c>
      <c r="M59" s="515">
        <v>35.1</v>
      </c>
      <c r="N59" s="515">
        <v>74.87</v>
      </c>
      <c r="O59" s="517">
        <v>21813.59</v>
      </c>
      <c r="P59" s="517">
        <v>82673.77</v>
      </c>
      <c r="Q59" s="518">
        <v>11099.47</v>
      </c>
      <c r="R59" s="518">
        <v>1528.82</v>
      </c>
      <c r="S59" s="512">
        <v>11.170453</v>
      </c>
      <c r="T59" s="453">
        <v>9.1663883904138999</v>
      </c>
      <c r="U59" s="453">
        <v>6.4068766790912903</v>
      </c>
      <c r="V59" s="453">
        <v>3.789560286819234</v>
      </c>
      <c r="W59" s="453">
        <v>7.2601548907000168</v>
      </c>
      <c r="X59" s="454">
        <v>96.533329367851195</v>
      </c>
      <c r="Y59" s="455">
        <v>3.653248943806966</v>
      </c>
      <c r="Z59" s="455">
        <v>7.7179699586821933</v>
      </c>
      <c r="AA59" s="612">
        <v>2.9532170303623317E-3</v>
      </c>
      <c r="AB59" s="611">
        <v>102.06165061898211</v>
      </c>
      <c r="AC59" s="612">
        <v>1.8699601597091942E-3</v>
      </c>
      <c r="AD59" s="611">
        <v>98.985684870188024</v>
      </c>
      <c r="AE59" s="612">
        <v>3.0985406082628675E-3</v>
      </c>
      <c r="AF59" s="611">
        <v>100.60050156031598</v>
      </c>
      <c r="AG59" s="612">
        <v>3.110087359462721E-3</v>
      </c>
      <c r="AH59" s="611">
        <v>101.06300846615243</v>
      </c>
      <c r="AI59" s="612">
        <v>1.0763687963184942E-2</v>
      </c>
      <c r="AJ59" s="611">
        <v>93.982807183720681</v>
      </c>
      <c r="AK59" s="612">
        <v>3.8847505161190066E-2</v>
      </c>
      <c r="AL59" s="611">
        <v>92.122024749905989</v>
      </c>
      <c r="AM59" s="612">
        <v>-9.5671780750461455E-3</v>
      </c>
      <c r="AN59" s="611">
        <v>96.533329367851181</v>
      </c>
      <c r="AO59" s="612">
        <v>8.6206896551725976E-3</v>
      </c>
      <c r="AP59" s="611">
        <v>89.312977099236662</v>
      </c>
      <c r="AQ59" s="612">
        <v>1.3400108283703416E-2</v>
      </c>
      <c r="AR59" s="611">
        <v>102.3933260393873</v>
      </c>
      <c r="AS59" s="613">
        <v>1.9405423886077132E-3</v>
      </c>
      <c r="AT59" s="614">
        <v>1.9405423886077132E-3</v>
      </c>
      <c r="AU59" s="611">
        <v>98.199692609423451</v>
      </c>
      <c r="AV59" s="626">
        <v>98.494535602241939</v>
      </c>
      <c r="AW59" s="461">
        <v>9.8823453333333333</v>
      </c>
    </row>
    <row r="60" spans="1:49" ht="16.5" thickTop="1" thickBot="1" x14ac:dyDescent="0.3">
      <c r="A60" s="660"/>
      <c r="B60" s="37">
        <v>41913</v>
      </c>
      <c r="C60" s="513">
        <v>29964.653300000002</v>
      </c>
      <c r="D60" s="512">
        <v>7.4342319999999997</v>
      </c>
      <c r="E60" s="548">
        <v>8789.2579999999998</v>
      </c>
      <c r="F60" s="512">
        <v>4.9572250000000002</v>
      </c>
      <c r="G60" s="548">
        <v>6998.4679999999998</v>
      </c>
      <c r="H60" s="519">
        <v>8.9178800000000003</v>
      </c>
      <c r="I60" s="513">
        <v>1371.1320000000001</v>
      </c>
      <c r="J60" s="512">
        <v>10.31813</v>
      </c>
      <c r="K60" s="513">
        <v>1400.2439999999999</v>
      </c>
      <c r="L60" s="512">
        <v>11.069041</v>
      </c>
      <c r="M60" s="515">
        <v>34.1</v>
      </c>
      <c r="N60" s="516">
        <v>77.95</v>
      </c>
      <c r="O60" s="517">
        <v>20529.919999999998</v>
      </c>
      <c r="P60" s="517">
        <v>74017.02</v>
      </c>
      <c r="Q60" s="518">
        <v>11143.65</v>
      </c>
      <c r="R60" s="518">
        <v>1364.65</v>
      </c>
      <c r="S60" s="512">
        <v>11.173301</v>
      </c>
      <c r="T60" s="453">
        <v>9.1472729916602944</v>
      </c>
      <c r="U60" s="453">
        <v>6.4722478045267602</v>
      </c>
      <c r="V60" s="453">
        <v>3.790012097962784</v>
      </c>
      <c r="W60" s="453">
        <v>8.1659399846114376</v>
      </c>
      <c r="X60" s="454">
        <v>95.275954944634663</v>
      </c>
      <c r="Y60" s="455">
        <v>3.7449863460247834</v>
      </c>
      <c r="Z60" s="455">
        <v>7.7344338552289669</v>
      </c>
      <c r="AA60" s="612">
        <v>1.933993020374114E-3</v>
      </c>
      <c r="AB60" s="611">
        <v>102.25903713892708</v>
      </c>
      <c r="AC60" s="612">
        <v>1.1160652711872387E-3</v>
      </c>
      <c r="AD60" s="611">
        <v>99.096159355416319</v>
      </c>
      <c r="AE60" s="612">
        <v>-2.0853795343863668E-3</v>
      </c>
      <c r="AF60" s="611">
        <v>100.39071133321309</v>
      </c>
      <c r="AG60" s="612">
        <v>1.020327512293262E-2</v>
      </c>
      <c r="AH60" s="611">
        <v>102.09418214628384</v>
      </c>
      <c r="AI60" s="612">
        <v>2.1331900272885118E-3</v>
      </c>
      <c r="AJ60" s="611">
        <v>94.183290370741574</v>
      </c>
      <c r="AK60" s="612">
        <v>2.5111182848169156E-2</v>
      </c>
      <c r="AL60" s="611">
        <v>94.435317757744443</v>
      </c>
      <c r="AM60" s="612">
        <v>-1.3025288068384766E-2</v>
      </c>
      <c r="AN60" s="611">
        <v>95.275954944634648</v>
      </c>
      <c r="AO60" s="612">
        <v>-2.8490028490028463E-2</v>
      </c>
      <c r="AP60" s="611">
        <v>86.768447837150148</v>
      </c>
      <c r="AQ60" s="612">
        <v>4.1137972485641772E-2</v>
      </c>
      <c r="AR60" s="611">
        <v>106.60557986870897</v>
      </c>
      <c r="AS60" s="613">
        <v>-6.8705421236536779E-4</v>
      </c>
      <c r="AT60" s="614">
        <v>-6.8705421236536779E-4</v>
      </c>
      <c r="AU60" s="611">
        <v>98.390253275480291</v>
      </c>
      <c r="AV60" s="626">
        <v>98.426864516661453</v>
      </c>
      <c r="AW60" s="461">
        <v>9.8921913333333347</v>
      </c>
    </row>
    <row r="61" spans="1:49" ht="16.5" thickTop="1" thickBot="1" x14ac:dyDescent="0.3">
      <c r="A61" s="660"/>
      <c r="B61" s="37">
        <v>41944</v>
      </c>
      <c r="C61" s="513">
        <v>29425.414400000001</v>
      </c>
      <c r="D61" s="512">
        <v>7.4418670000000002</v>
      </c>
      <c r="E61" s="513">
        <v>7914.1279999999997</v>
      </c>
      <c r="F61" s="512">
        <v>4.9591139999999996</v>
      </c>
      <c r="G61" s="513">
        <v>6564.9070000000002</v>
      </c>
      <c r="H61" s="519">
        <v>8.9116510000000009</v>
      </c>
      <c r="I61" s="513">
        <v>1573.6220000000001</v>
      </c>
      <c r="J61" s="512">
        <v>10.350485000000001</v>
      </c>
      <c r="K61" s="513">
        <v>1576.9860000000001</v>
      </c>
      <c r="L61" s="512">
        <v>11.091191999999999</v>
      </c>
      <c r="M61" s="515">
        <v>34.1</v>
      </c>
      <c r="N61" s="516">
        <v>79.66</v>
      </c>
      <c r="O61" s="517">
        <v>19280.71</v>
      </c>
      <c r="P61" s="517">
        <v>70478.45</v>
      </c>
      <c r="Q61" s="518">
        <v>8988.0400000000009</v>
      </c>
      <c r="R61" s="518">
        <v>1155.69</v>
      </c>
      <c r="S61" s="512">
        <v>11.146705000000001</v>
      </c>
      <c r="T61" s="453">
        <v>9.1898561691095537</v>
      </c>
      <c r="U61" s="453">
        <v>6.4281127147328725</v>
      </c>
      <c r="V61" s="453">
        <v>3.6553866532923323</v>
      </c>
      <c r="W61" s="453">
        <v>7.7772066903754471</v>
      </c>
      <c r="X61" s="454">
        <v>95.521275959996061</v>
      </c>
      <c r="Y61" s="455">
        <v>3.6566972844392365</v>
      </c>
      <c r="Z61" s="455">
        <v>7.8639722467272151</v>
      </c>
      <c r="AA61" s="612">
        <v>1.0270058830557094E-3</v>
      </c>
      <c r="AB61" s="611">
        <v>102.36405777166438</v>
      </c>
      <c r="AC61" s="612">
        <v>2.0011670387705127E-3</v>
      </c>
      <c r="AD61" s="611">
        <v>99.294467323187135</v>
      </c>
      <c r="AE61" s="612">
        <v>4.655286607066822E-3</v>
      </c>
      <c r="AF61" s="611">
        <v>100.85805886715652</v>
      </c>
      <c r="AG61" s="612">
        <v>-6.8191285511378652E-3</v>
      </c>
      <c r="AH61" s="611">
        <v>101.39798879390504</v>
      </c>
      <c r="AI61" s="612">
        <v>1.6748270645649432E-2</v>
      </c>
      <c r="AJ61" s="611">
        <v>95.760697608168542</v>
      </c>
      <c r="AK61" s="612">
        <v>-2.3575269287500533E-2</v>
      </c>
      <c r="AL61" s="611">
        <v>92.208979711354942</v>
      </c>
      <c r="AM61" s="612">
        <v>2.5748470902648979E-3</v>
      </c>
      <c r="AN61" s="611">
        <v>95.521275959996046</v>
      </c>
      <c r="AO61" s="612">
        <v>0</v>
      </c>
      <c r="AP61" s="611">
        <v>86.768447837150148</v>
      </c>
      <c r="AQ61" s="612">
        <v>2.1937139191789523E-2</v>
      </c>
      <c r="AR61" s="611">
        <v>108.94420131291028</v>
      </c>
      <c r="AS61" s="613">
        <v>3.9605451974723434E-3</v>
      </c>
      <c r="AT61" s="614">
        <v>3.9605451974723434E-3</v>
      </c>
      <c r="AU61" s="611">
        <v>98.32265383751168</v>
      </c>
      <c r="AV61" s="626">
        <v>98.816688562225181</v>
      </c>
      <c r="AW61" s="461">
        <v>9.8932546666666674</v>
      </c>
    </row>
    <row r="62" spans="1:49" ht="16.5" thickTop="1" thickBot="1" x14ac:dyDescent="0.3">
      <c r="A62" s="664"/>
      <c r="B62" s="47">
        <v>41974</v>
      </c>
      <c r="C62" s="521">
        <v>32755.356299999999</v>
      </c>
      <c r="D62" s="522">
        <v>7.4560269999999997</v>
      </c>
      <c r="E62" s="521">
        <v>8307.0779999999995</v>
      </c>
      <c r="F62" s="522">
        <v>4.9655050000000003</v>
      </c>
      <c r="G62" s="521">
        <v>7388.0079999999998</v>
      </c>
      <c r="H62" s="520">
        <v>8.9254010000000008</v>
      </c>
      <c r="I62" s="521">
        <v>2135.7570000000001</v>
      </c>
      <c r="J62" s="522">
        <v>10.379476</v>
      </c>
      <c r="K62" s="521">
        <v>2618.94</v>
      </c>
      <c r="L62" s="522">
        <v>11.171207000000001</v>
      </c>
      <c r="M62" s="523">
        <v>34.4</v>
      </c>
      <c r="N62" s="523">
        <v>78.19</v>
      </c>
      <c r="O62" s="524">
        <v>20953.22</v>
      </c>
      <c r="P62" s="524">
        <v>73853.67</v>
      </c>
      <c r="Q62" s="525">
        <v>8376.7800000000007</v>
      </c>
      <c r="R62" s="525">
        <v>1095.18</v>
      </c>
      <c r="S62" s="522">
        <v>11.171207000000001</v>
      </c>
      <c r="T62" s="457">
        <v>9.2514853647207804</v>
      </c>
      <c r="U62" s="457">
        <v>6.1544303906358753</v>
      </c>
      <c r="V62" s="457">
        <v>3.5246931020625945</v>
      </c>
      <c r="W62" s="457">
        <v>7.6487700651947623</v>
      </c>
      <c r="X62" s="458">
        <v>95.026941946900038</v>
      </c>
      <c r="Y62" s="455">
        <v>3.5537732072572989</v>
      </c>
      <c r="Z62" s="459">
        <v>7.6391434595148153</v>
      </c>
      <c r="AA62" s="615">
        <v>1.902748329149162E-3</v>
      </c>
      <c r="AB62" s="616">
        <v>102.55883081155434</v>
      </c>
      <c r="AC62" s="615">
        <v>7.21428318976014E-3</v>
      </c>
      <c r="AD62" s="616">
        <v>100.01080572963299</v>
      </c>
      <c r="AE62" s="615">
        <v>6.7062198229375092E-3</v>
      </c>
      <c r="AF62" s="616">
        <v>101.53443518083444</v>
      </c>
      <c r="AG62" s="615">
        <v>-4.2575843990683704E-2</v>
      </c>
      <c r="AH62" s="616">
        <v>97.080883842046646</v>
      </c>
      <c r="AI62" s="615">
        <v>-2.8589722872682799E-2</v>
      </c>
      <c r="AJ62" s="616">
        <v>93.022925801456225</v>
      </c>
      <c r="AK62" s="615">
        <v>-2.8146731647687107E-2</v>
      </c>
      <c r="AL62" s="616">
        <v>89.613598303912411</v>
      </c>
      <c r="AM62" s="615">
        <v>-5.1751194498600439E-3</v>
      </c>
      <c r="AN62" s="616">
        <v>95.026941946900024</v>
      </c>
      <c r="AO62" s="615">
        <v>8.7976539589442737E-3</v>
      </c>
      <c r="AP62" s="616">
        <v>87.531806615776105</v>
      </c>
      <c r="AQ62" s="615">
        <v>-1.8453427065026395E-2</v>
      </c>
      <c r="AR62" s="616">
        <v>106.93380743982493</v>
      </c>
      <c r="AS62" s="617">
        <v>-7.6691530058016766E-3</v>
      </c>
      <c r="AT62" s="618">
        <v>-7.6691530058016766E-3</v>
      </c>
      <c r="AU62" s="616">
        <v>98.712065151970577</v>
      </c>
      <c r="AV62" s="627">
        <v>98.058848258114821</v>
      </c>
      <c r="AW62" s="462">
        <v>9.932813666666668</v>
      </c>
    </row>
    <row r="63" spans="1:49" ht="15.75" thickBot="1" x14ac:dyDescent="0.3">
      <c r="A63" s="656">
        <v>2015</v>
      </c>
      <c r="B63" s="51">
        <v>42005</v>
      </c>
      <c r="C63" s="144">
        <v>28818.005700000002</v>
      </c>
      <c r="D63" s="143">
        <v>7.3161519999999998</v>
      </c>
      <c r="E63" s="144">
        <v>8699.893</v>
      </c>
      <c r="F63" s="143">
        <v>4.9318330000000001</v>
      </c>
      <c r="G63" s="144">
        <v>6059.402</v>
      </c>
      <c r="H63" s="500">
        <v>8.9343830000000004</v>
      </c>
      <c r="I63" s="501">
        <v>1251.4179999999999</v>
      </c>
      <c r="J63" s="502">
        <v>10.403646</v>
      </c>
      <c r="K63" s="501">
        <v>1337.212</v>
      </c>
      <c r="L63" s="502">
        <v>11.264900000000001</v>
      </c>
      <c r="M63" s="498">
        <v>32.799999999999997</v>
      </c>
      <c r="N63" s="481">
        <v>81.8</v>
      </c>
      <c r="O63" s="503">
        <v>19415.64</v>
      </c>
      <c r="P63" s="503">
        <v>67590.5</v>
      </c>
      <c r="Q63" s="508">
        <v>7604.2</v>
      </c>
      <c r="R63" s="508">
        <v>1015.05</v>
      </c>
      <c r="S63" s="502">
        <v>11.144296000000001</v>
      </c>
      <c r="T63" s="205">
        <v>9.1858817600479856</v>
      </c>
      <c r="U63" s="205">
        <v>6.3766579175198643</v>
      </c>
      <c r="V63" s="205">
        <v>3.481239866416971</v>
      </c>
      <c r="W63" s="205">
        <v>7.4914536229742374</v>
      </c>
      <c r="X63" s="206">
        <v>95.582313205714144</v>
      </c>
      <c r="Y63" s="215">
        <v>3.4731354296561983</v>
      </c>
      <c r="Z63" s="215">
        <v>7.4504430472971874</v>
      </c>
      <c r="AA63" s="612">
        <v>-1.8759991078358462E-2</v>
      </c>
      <c r="AB63" s="611">
        <v>100.63482806052271</v>
      </c>
      <c r="AC63" s="612">
        <v>8.3870077781209584E-3</v>
      </c>
      <c r="AD63" s="611">
        <v>100.84959713518357</v>
      </c>
      <c r="AE63" s="612">
        <v>-7.0911428907367569E-3</v>
      </c>
      <c r="AF63" s="611">
        <v>100.81443999263689</v>
      </c>
      <c r="AG63" s="612">
        <v>3.6108545028328498E-2</v>
      </c>
      <c r="AH63" s="611">
        <v>100.58633330764711</v>
      </c>
      <c r="AI63" s="612">
        <v>-2.4701776215839355E-2</v>
      </c>
      <c r="AJ63" s="611">
        <v>90.725094305366028</v>
      </c>
      <c r="AK63" s="612">
        <v>-2.2690749493081697E-2</v>
      </c>
      <c r="AL63" s="611">
        <v>87.580198593624687</v>
      </c>
      <c r="AM63" s="612">
        <v>5.8443557946381564E-3</v>
      </c>
      <c r="AN63" s="611">
        <v>95.582313205714129</v>
      </c>
      <c r="AO63" s="612">
        <v>-4.6511627906976827E-2</v>
      </c>
      <c r="AP63" s="611">
        <v>83.460559796437678</v>
      </c>
      <c r="AQ63" s="612">
        <v>4.6169586903696214E-2</v>
      </c>
      <c r="AR63" s="611">
        <v>111.87089715536105</v>
      </c>
      <c r="AS63" s="613">
        <v>3.228581540926056E-3</v>
      </c>
      <c r="AT63" s="614">
        <v>3.228581540926056E-3</v>
      </c>
      <c r="AU63" s="611">
        <v>97.955027220801455</v>
      </c>
      <c r="AV63" s="626">
        <v>98.375439245525442</v>
      </c>
      <c r="AW63" s="311">
        <v>9.9084493333333334</v>
      </c>
    </row>
    <row r="64" spans="1:49" ht="16.5" thickTop="1" thickBot="1" x14ac:dyDescent="0.3">
      <c r="A64" s="657"/>
      <c r="B64" s="51">
        <v>42036</v>
      </c>
      <c r="C64" s="144">
        <v>27394.176299999999</v>
      </c>
      <c r="D64" s="143">
        <v>7.2962550000000004</v>
      </c>
      <c r="E64" s="144">
        <v>7933.4340000000002</v>
      </c>
      <c r="F64" s="143">
        <v>4.921214</v>
      </c>
      <c r="G64" s="144">
        <v>6012.0290000000005</v>
      </c>
      <c r="H64" s="500">
        <v>8.8291389999999996</v>
      </c>
      <c r="I64" s="501">
        <v>1176.7370000000001</v>
      </c>
      <c r="J64" s="502">
        <v>10.021755000000001</v>
      </c>
      <c r="K64" s="501">
        <v>1287.0419999999999</v>
      </c>
      <c r="L64" s="502">
        <v>11.127554999999999</v>
      </c>
      <c r="M64" s="498">
        <v>32.700000000000003</v>
      </c>
      <c r="N64" s="481">
        <v>76.3</v>
      </c>
      <c r="O64" s="504">
        <v>20304.72</v>
      </c>
      <c r="P64" s="504">
        <v>69309.62</v>
      </c>
      <c r="Q64" s="507">
        <v>7647.81</v>
      </c>
      <c r="R64" s="507">
        <v>1060.56</v>
      </c>
      <c r="S64" s="502">
        <v>11.197569</v>
      </c>
      <c r="T64" s="205">
        <v>9.024359622564706</v>
      </c>
      <c r="U64" s="205">
        <v>6.3789463032591742</v>
      </c>
      <c r="V64" s="205">
        <v>3.4134733204890289</v>
      </c>
      <c r="W64" s="205">
        <v>7.2111054537225625</v>
      </c>
      <c r="X64" s="206">
        <v>95.894900700828543</v>
      </c>
      <c r="Y64" s="215">
        <v>3.474387219673956</v>
      </c>
      <c r="Z64" s="215">
        <v>7.2899453930984803</v>
      </c>
      <c r="AA64" s="612">
        <v>-2.7195990460557873E-3</v>
      </c>
      <c r="AB64" s="611">
        <v>100.36114167812933</v>
      </c>
      <c r="AC64" s="612">
        <v>-1.2192296425179272E-2</v>
      </c>
      <c r="AD64" s="611">
        <v>99.620008952551501</v>
      </c>
      <c r="AE64" s="612">
        <v>-1.7583737925496168E-2</v>
      </c>
      <c r="AF64" s="611">
        <v>99.041745300700711</v>
      </c>
      <c r="AG64" s="612">
        <v>3.588691394316168E-4</v>
      </c>
      <c r="AH64" s="611">
        <v>100.6224306385198</v>
      </c>
      <c r="AI64" s="612">
        <v>-2.1542028196152918E-2</v>
      </c>
      <c r="AJ64" s="611">
        <v>88.770691765741205</v>
      </c>
      <c r="AK64" s="612">
        <v>3.604207331131537E-4</v>
      </c>
      <c r="AL64" s="611">
        <v>87.611764313007995</v>
      </c>
      <c r="AM64" s="612">
        <v>3.2703487144283283E-3</v>
      </c>
      <c r="AN64" s="611">
        <v>95.894900700828529</v>
      </c>
      <c r="AO64" s="612">
        <v>-3.0487804878046587E-3</v>
      </c>
      <c r="AP64" s="611">
        <v>83.20610687022905</v>
      </c>
      <c r="AQ64" s="612">
        <v>-6.7237163814180878E-2</v>
      </c>
      <c r="AR64" s="611">
        <v>104.34901531728666</v>
      </c>
      <c r="AS64" s="613">
        <v>-1.2064565762339902E-2</v>
      </c>
      <c r="AT64" s="614">
        <v>-1.2064565762339902E-2</v>
      </c>
      <c r="AU64" s="611">
        <v>98.271283013527437</v>
      </c>
      <c r="AV64" s="626">
        <v>97.18858228934873</v>
      </c>
      <c r="AW64" s="311">
        <v>9.8737929999999992</v>
      </c>
    </row>
    <row r="65" spans="1:49" ht="16.5" thickTop="1" thickBot="1" x14ac:dyDescent="0.3">
      <c r="A65" s="657"/>
      <c r="B65" s="51">
        <v>42064</v>
      </c>
      <c r="C65" s="144">
        <v>30047.142100000001</v>
      </c>
      <c r="D65" s="143">
        <v>7.4255310000000003</v>
      </c>
      <c r="E65" s="144">
        <v>8524.41</v>
      </c>
      <c r="F65" s="143">
        <v>5.009029</v>
      </c>
      <c r="G65" s="144">
        <v>6920.1809999999996</v>
      </c>
      <c r="H65" s="500">
        <v>8.8729800000000001</v>
      </c>
      <c r="I65" s="501">
        <v>1451.751</v>
      </c>
      <c r="J65" s="502">
        <v>10.472898000000001</v>
      </c>
      <c r="K65" s="501">
        <v>1389.848</v>
      </c>
      <c r="L65" s="502">
        <v>11.185568</v>
      </c>
      <c r="M65" s="498">
        <v>32.299999999999997</v>
      </c>
      <c r="N65" s="481">
        <v>66.099999999999994</v>
      </c>
      <c r="O65" s="505">
        <v>19810.73</v>
      </c>
      <c r="P65" s="505">
        <v>69901.14</v>
      </c>
      <c r="Q65" s="507">
        <v>9471.27</v>
      </c>
      <c r="R65" s="507">
        <v>1321.46</v>
      </c>
      <c r="S65" s="502">
        <v>11.203153</v>
      </c>
      <c r="T65" s="205">
        <v>9.1504168636078269</v>
      </c>
      <c r="U65" s="205">
        <v>6.4560384681283622</v>
      </c>
      <c r="V65" s="205">
        <v>3.5284484721158687</v>
      </c>
      <c r="W65" s="205">
        <v>7.167277102598641</v>
      </c>
      <c r="X65" s="206">
        <v>96.314608121584641</v>
      </c>
      <c r="Y65" s="215">
        <v>3.4954879155156218</v>
      </c>
      <c r="Z65" s="215">
        <v>7.3041398433151761</v>
      </c>
      <c r="AA65" s="612">
        <v>1.7718130739673876E-2</v>
      </c>
      <c r="AB65" s="611">
        <v>102.13935350756536</v>
      </c>
      <c r="AC65" s="612">
        <v>5.2134543482373896E-3</v>
      </c>
      <c r="AD65" s="611">
        <v>100.13937332139663</v>
      </c>
      <c r="AE65" s="612">
        <v>1.3968552486308683E-2</v>
      </c>
      <c r="AF65" s="611">
        <v>100.42521511826916</v>
      </c>
      <c r="AG65" s="612">
        <v>1.2085407401814852E-2</v>
      </c>
      <c r="AH65" s="611">
        <v>101.83849370654717</v>
      </c>
      <c r="AI65" s="612">
        <v>1.9471270978426158E-3</v>
      </c>
      <c r="AJ65" s="611">
        <v>88.943539585172516</v>
      </c>
      <c r="AK65" s="612">
        <v>6.0732136366901113E-3</v>
      </c>
      <c r="AL65" s="611">
        <v>88.143849274768229</v>
      </c>
      <c r="AM65" s="612">
        <v>4.3767438903294931E-3</v>
      </c>
      <c r="AN65" s="611">
        <v>96.314608121584641</v>
      </c>
      <c r="AO65" s="612">
        <v>-1.2232415902140858E-2</v>
      </c>
      <c r="AP65" s="611">
        <v>82.188295165394422</v>
      </c>
      <c r="AQ65" s="612">
        <v>-0.13368283093053734</v>
      </c>
      <c r="AR65" s="611">
        <v>90.399343544857771</v>
      </c>
      <c r="AS65" s="613">
        <v>5.5969415461669132E-4</v>
      </c>
      <c r="AT65" s="614">
        <v>5.5969415461669132E-4</v>
      </c>
      <c r="AU65" s="611">
        <v>97.085682657061213</v>
      </c>
      <c r="AV65" s="626">
        <v>97.242978170751556</v>
      </c>
      <c r="AW65" s="311">
        <v>9.9380839999999999</v>
      </c>
    </row>
    <row r="66" spans="1:49" ht="16.5" thickTop="1" thickBot="1" x14ac:dyDescent="0.3">
      <c r="A66" s="657"/>
      <c r="B66" s="51">
        <v>42095</v>
      </c>
      <c r="C66" s="144">
        <v>28821.8583</v>
      </c>
      <c r="D66" s="143">
        <v>7.4863799999999996</v>
      </c>
      <c r="E66" s="144">
        <v>8308.1129999999994</v>
      </c>
      <c r="F66" s="143">
        <v>5.0369979999999996</v>
      </c>
      <c r="G66" s="144">
        <v>6465.308</v>
      </c>
      <c r="H66" s="500">
        <v>8.8954789999999999</v>
      </c>
      <c r="I66" s="501">
        <v>1485.711</v>
      </c>
      <c r="J66" s="502">
        <v>10.299372</v>
      </c>
      <c r="K66" s="501">
        <v>1502.1179999999999</v>
      </c>
      <c r="L66" s="502">
        <v>11.354540999999999</v>
      </c>
      <c r="M66" s="498">
        <v>31.1</v>
      </c>
      <c r="N66" s="481">
        <v>58.1</v>
      </c>
      <c r="O66" s="505">
        <v>21209.33</v>
      </c>
      <c r="P66" s="504">
        <v>75177.36</v>
      </c>
      <c r="Q66" s="507">
        <v>10428.84</v>
      </c>
      <c r="R66" s="507">
        <v>1384.23</v>
      </c>
      <c r="S66" s="502">
        <v>11.106343000000001</v>
      </c>
      <c r="T66" s="205">
        <v>9.1578075484442927</v>
      </c>
      <c r="U66" s="205">
        <v>6.5002546815567017</v>
      </c>
      <c r="V66" s="205">
        <v>3.5445419539419678</v>
      </c>
      <c r="W66" s="205">
        <v>7.5340369736243256</v>
      </c>
      <c r="X66" s="206">
        <v>103.21957649285132</v>
      </c>
      <c r="Y66" s="215">
        <v>3.5031303195367509</v>
      </c>
      <c r="Z66" s="215">
        <v>7.4160139327127794</v>
      </c>
      <c r="AA66" s="612">
        <v>8.1945654795594347E-3</v>
      </c>
      <c r="AB66" s="611">
        <v>102.97634112792298</v>
      </c>
      <c r="AC66" s="612">
        <v>1.5106340598886048E-2</v>
      </c>
      <c r="AD66" s="611">
        <v>101.65211280214865</v>
      </c>
      <c r="AE66" s="612">
        <v>8.0768832137678714E-4</v>
      </c>
      <c r="AF66" s="611">
        <v>100.50632739169194</v>
      </c>
      <c r="AG66" s="612">
        <v>6.8488150506882395E-3</v>
      </c>
      <c r="AH66" s="611">
        <v>102.53596671498399</v>
      </c>
      <c r="AI66" s="612">
        <v>1.5316531692638913E-2</v>
      </c>
      <c r="AJ66" s="611">
        <v>90.305846128084298</v>
      </c>
      <c r="AK66" s="612">
        <v>2.1863625925315766E-3</v>
      </c>
      <c r="AL66" s="611">
        <v>88.336563689584324</v>
      </c>
      <c r="AM66" s="612">
        <v>7.1691807773853533E-2</v>
      </c>
      <c r="AN66" s="611">
        <v>103.21957649285132</v>
      </c>
      <c r="AO66" s="612">
        <v>-3.7151702786377583E-2</v>
      </c>
      <c r="AP66" s="611">
        <v>79.134860050890609</v>
      </c>
      <c r="AQ66" s="612">
        <v>-0.12102874432677746</v>
      </c>
      <c r="AR66" s="611">
        <v>79.458424507658663</v>
      </c>
      <c r="AS66" s="613">
        <v>1.1496572212226028E-2</v>
      </c>
      <c r="AT66" s="614">
        <v>1.1496572212226028E-2</v>
      </c>
      <c r="AU66" s="611">
        <v>97.140020946141334</v>
      </c>
      <c r="AV66" s="626">
        <v>98.360939091423518</v>
      </c>
      <c r="AW66" s="311">
        <v>9.9824213333333329</v>
      </c>
    </row>
    <row r="67" spans="1:49" ht="16.5" thickTop="1" thickBot="1" x14ac:dyDescent="0.3">
      <c r="A67" s="657"/>
      <c r="B67" s="51">
        <v>42125</v>
      </c>
      <c r="C67" s="144">
        <v>30083.110400000001</v>
      </c>
      <c r="D67" s="143">
        <v>7.3782680000000003</v>
      </c>
      <c r="E67" s="144">
        <v>8789.0550000000003</v>
      </c>
      <c r="F67" s="143">
        <v>5.0038960000000001</v>
      </c>
      <c r="G67" s="144">
        <v>6705.5829999999996</v>
      </c>
      <c r="H67" s="500">
        <v>8.8080180000000006</v>
      </c>
      <c r="I67" s="501">
        <v>1333.7360000000001</v>
      </c>
      <c r="J67" s="502">
        <v>10.343284000000001</v>
      </c>
      <c r="K67" s="501">
        <v>1312.27</v>
      </c>
      <c r="L67" s="502">
        <v>11.288751</v>
      </c>
      <c r="M67" s="498">
        <v>30.6</v>
      </c>
      <c r="N67" s="481">
        <v>55.2</v>
      </c>
      <c r="O67" s="505">
        <v>20174.54</v>
      </c>
      <c r="P67" s="504">
        <v>69327.8</v>
      </c>
      <c r="Q67" s="507">
        <v>9591.74</v>
      </c>
      <c r="R67" s="507">
        <v>1270.98</v>
      </c>
      <c r="S67" s="502">
        <v>11.09304</v>
      </c>
      <c r="T67" s="205">
        <v>9.0627211077851264</v>
      </c>
      <c r="U67" s="205">
        <v>6.4775398266959421</v>
      </c>
      <c r="V67" s="205">
        <v>3.436400532552415</v>
      </c>
      <c r="W67" s="205">
        <v>7.5467277219153717</v>
      </c>
      <c r="X67" s="206">
        <v>102.60759901879527</v>
      </c>
      <c r="Y67" s="215">
        <v>3.4921222092781203</v>
      </c>
      <c r="Z67" s="215">
        <v>7.4544410493131794</v>
      </c>
      <c r="AA67" s="612">
        <v>-1.444115847712768E-2</v>
      </c>
      <c r="AB67" s="611">
        <v>101.48924346629988</v>
      </c>
      <c r="AC67" s="612">
        <v>-5.7941575973876613E-3</v>
      </c>
      <c r="AD67" s="611">
        <v>101.06312444046557</v>
      </c>
      <c r="AE67" s="612">
        <v>-1.0383100994005856E-2</v>
      </c>
      <c r="AF67" s="611">
        <v>99.462760043847382</v>
      </c>
      <c r="AG67" s="612">
        <v>-3.4944561364971261E-3</v>
      </c>
      <c r="AH67" s="611">
        <v>102.17765927688514</v>
      </c>
      <c r="AI67" s="612">
        <v>5.1816402920839E-3</v>
      </c>
      <c r="AJ67" s="611">
        <v>90.773778538992303</v>
      </c>
      <c r="AK67" s="612">
        <v>-3.142363901576517E-3</v>
      </c>
      <c r="AL67" s="611">
        <v>88.058978060656855</v>
      </c>
      <c r="AM67" s="612">
        <v>-5.9288896045648354E-3</v>
      </c>
      <c r="AN67" s="611">
        <v>102.60759901879527</v>
      </c>
      <c r="AO67" s="612">
        <v>-1.6077170418006381E-2</v>
      </c>
      <c r="AP67" s="611">
        <v>77.862595419847352</v>
      </c>
      <c r="AQ67" s="612">
        <v>-4.9913941480206558E-2</v>
      </c>
      <c r="AR67" s="611">
        <v>75.492341356673975</v>
      </c>
      <c r="AS67" s="613">
        <v>-8.4753918448996976E-3</v>
      </c>
      <c r="AT67" s="614">
        <v>-8.4753918448996976E-3</v>
      </c>
      <c r="AU67" s="611">
        <v>98.256798211645801</v>
      </c>
      <c r="AV67" s="626">
        <v>97.527291590391386</v>
      </c>
      <c r="AW67" s="311">
        <v>9.9200196666666667</v>
      </c>
    </row>
    <row r="68" spans="1:49" ht="16.5" thickTop="1" thickBot="1" x14ac:dyDescent="0.3">
      <c r="A68" s="657"/>
      <c r="B68" s="51">
        <v>42156</v>
      </c>
      <c r="C68" s="144">
        <v>27464.850900000001</v>
      </c>
      <c r="D68" s="143">
        <v>7.4287539999999996</v>
      </c>
      <c r="E68" s="144">
        <v>7996.8370000000004</v>
      </c>
      <c r="F68" s="143">
        <v>5.1241110000000001</v>
      </c>
      <c r="G68" s="144">
        <v>6112.0460000000003</v>
      </c>
      <c r="H68" s="500">
        <v>8.8093219999999999</v>
      </c>
      <c r="I68" s="501">
        <v>1450.136</v>
      </c>
      <c r="J68" s="502">
        <v>10.215897</v>
      </c>
      <c r="K68" s="501">
        <v>1231.4449999999999</v>
      </c>
      <c r="L68" s="502">
        <v>11.199745</v>
      </c>
      <c r="M68" s="498">
        <v>30.2</v>
      </c>
      <c r="N68" s="481">
        <v>54.9</v>
      </c>
      <c r="O68" s="504">
        <v>20756.759999999998</v>
      </c>
      <c r="P68" s="504">
        <v>72553.679999999993</v>
      </c>
      <c r="Q68" s="504">
        <v>10555.85</v>
      </c>
      <c r="R68" s="504">
        <v>1449.47</v>
      </c>
      <c r="S68" s="502">
        <v>11.005267</v>
      </c>
      <c r="T68" s="205">
        <v>9.0790490502349712</v>
      </c>
      <c r="U68" s="205">
        <v>6.511642211973558</v>
      </c>
      <c r="V68" s="205">
        <v>3.4954241413399778</v>
      </c>
      <c r="W68" s="205">
        <v>7.2825584523998428</v>
      </c>
      <c r="X68" s="206">
        <v>101.98067821656051</v>
      </c>
      <c r="Y68" s="215">
        <v>3.4147628378876864</v>
      </c>
      <c r="Z68" s="215">
        <v>7.464144735951332</v>
      </c>
      <c r="AA68" s="612">
        <v>6.8425272706276186E-3</v>
      </c>
      <c r="AB68" s="611">
        <v>102.1836863823934</v>
      </c>
      <c r="AC68" s="612">
        <v>-7.8844860693623176E-3</v>
      </c>
      <c r="AD68" s="611">
        <v>100.26629364368848</v>
      </c>
      <c r="AE68" s="612">
        <v>1.8016600373831348E-3</v>
      </c>
      <c r="AF68" s="611">
        <v>99.641958123826214</v>
      </c>
      <c r="AG68" s="612">
        <v>5.2647125590905564E-3</v>
      </c>
      <c r="AH68" s="611">
        <v>102.71559528293864</v>
      </c>
      <c r="AI68" s="612">
        <v>1.3017322927313391E-3</v>
      </c>
      <c r="AJ68" s="611">
        <v>90.891941697849759</v>
      </c>
      <c r="AK68" s="612">
        <v>-2.2152538414864198E-2</v>
      </c>
      <c r="AL68" s="611">
        <v>86.108248166394475</v>
      </c>
      <c r="AM68" s="612">
        <v>-6.1098866773008353E-3</v>
      </c>
      <c r="AN68" s="611">
        <v>101.98067821656051</v>
      </c>
      <c r="AO68" s="612">
        <v>-1.3071895424836666E-2</v>
      </c>
      <c r="AP68" s="611">
        <v>76.844783715012738</v>
      </c>
      <c r="AQ68" s="612">
        <v>-5.4347826086956763E-3</v>
      </c>
      <c r="AR68" s="611">
        <v>75.082056892779008</v>
      </c>
      <c r="AS68" s="613">
        <v>-1.8696060231894742E-3</v>
      </c>
      <c r="AT68" s="614">
        <v>-1.8696060231894742E-3</v>
      </c>
      <c r="AU68" s="611">
        <v>97.42403334537687</v>
      </c>
      <c r="AV68" s="626">
        <v>97.344953978608629</v>
      </c>
      <c r="AW68" s="311">
        <v>9.8779219999999999</v>
      </c>
    </row>
    <row r="69" spans="1:49" ht="16.5" thickTop="1" thickBot="1" x14ac:dyDescent="0.3">
      <c r="A69" s="657"/>
      <c r="B69" s="51">
        <v>42186</v>
      </c>
      <c r="C69" s="144">
        <v>26392.615600000001</v>
      </c>
      <c r="D69" s="143">
        <v>7.4545360000000001</v>
      </c>
      <c r="E69" s="144">
        <v>7502.1480000000001</v>
      </c>
      <c r="F69" s="143">
        <v>5.1949810000000003</v>
      </c>
      <c r="G69" s="144">
        <v>6068.9009999999998</v>
      </c>
      <c r="H69" s="500">
        <v>8.811553</v>
      </c>
      <c r="I69" s="501">
        <v>1184.336</v>
      </c>
      <c r="J69" s="502">
        <v>9.9564059999999994</v>
      </c>
      <c r="K69" s="501">
        <v>1232.5309999999999</v>
      </c>
      <c r="L69" s="502">
        <v>11.057969</v>
      </c>
      <c r="M69" s="498">
        <v>29.7</v>
      </c>
      <c r="N69" s="481">
        <v>55.4</v>
      </c>
      <c r="O69" s="504">
        <v>21034.85</v>
      </c>
      <c r="P69" s="504">
        <v>69677.179999999993</v>
      </c>
      <c r="Q69" s="504">
        <v>8920.9599999999991</v>
      </c>
      <c r="R69" s="504">
        <v>1179.53</v>
      </c>
      <c r="S69" s="502">
        <v>10.823363000000001</v>
      </c>
      <c r="T69" s="205">
        <v>8.9984889325509414</v>
      </c>
      <c r="U69" s="205">
        <v>6.5811271362556072</v>
      </c>
      <c r="V69" s="205">
        <v>3.3124638397706661</v>
      </c>
      <c r="W69" s="205">
        <v>7.5631480335387815</v>
      </c>
      <c r="X69" s="206">
        <v>100.89179735638544</v>
      </c>
      <c r="Y69" s="215">
        <v>3.4258286309930028</v>
      </c>
      <c r="Z69" s="215">
        <v>7.3283855186189664</v>
      </c>
      <c r="AA69" s="612">
        <v>3.4705685502576245E-3</v>
      </c>
      <c r="AB69" s="611">
        <v>102.53832187070152</v>
      </c>
      <c r="AC69" s="612">
        <v>-1.265885964367941E-2</v>
      </c>
      <c r="AD69" s="611">
        <v>98.997036705461085</v>
      </c>
      <c r="AE69" s="612">
        <v>-8.8731889472438708E-3</v>
      </c>
      <c r="AF69" s="611">
        <v>98.757816202320143</v>
      </c>
      <c r="AG69" s="612">
        <v>1.0670875643978173E-2</v>
      </c>
      <c r="AH69" s="611">
        <v>103.81166062690006</v>
      </c>
      <c r="AI69" s="612">
        <v>-1.8188181249819024E-2</v>
      </c>
      <c r="AJ69" s="611">
        <v>89.238782588101287</v>
      </c>
      <c r="AK69" s="612">
        <v>3.2405744207295584E-3</v>
      </c>
      <c r="AL69" s="611">
        <v>86.387288352816327</v>
      </c>
      <c r="AM69" s="612">
        <v>-1.0677325148424455E-2</v>
      </c>
      <c r="AN69" s="611">
        <v>100.89179735638544</v>
      </c>
      <c r="AO69" s="612">
        <v>-1.655629139072845E-2</v>
      </c>
      <c r="AP69" s="611">
        <v>75.572519083969482</v>
      </c>
      <c r="AQ69" s="612">
        <v>9.1074681238616506E-3</v>
      </c>
      <c r="AR69" s="611">
        <v>75.765864332603954</v>
      </c>
      <c r="AS69" s="613">
        <v>-7.2868786021384798E-3</v>
      </c>
      <c r="AT69" s="614">
        <v>-7.2868786021384798E-3</v>
      </c>
      <c r="AU69" s="611">
        <v>97.241888785830938</v>
      </c>
      <c r="AV69" s="626">
        <v>96.635613116435749</v>
      </c>
      <c r="AW69" s="311">
        <v>9.7786226666666671</v>
      </c>
    </row>
    <row r="70" spans="1:49" ht="16.5" thickTop="1" thickBot="1" x14ac:dyDescent="0.3">
      <c r="A70" s="657"/>
      <c r="B70" s="51">
        <v>42217</v>
      </c>
      <c r="C70" s="144">
        <v>25108.91</v>
      </c>
      <c r="D70" s="143">
        <v>7.4735690000000004</v>
      </c>
      <c r="E70" s="144">
        <v>6827.5469999999996</v>
      </c>
      <c r="F70" s="143">
        <v>5.0448599999999999</v>
      </c>
      <c r="G70" s="144">
        <v>5511.5249999999996</v>
      </c>
      <c r="H70" s="500">
        <v>8.7767269999999993</v>
      </c>
      <c r="I70" s="501">
        <v>1180.9580000000001</v>
      </c>
      <c r="J70" s="502">
        <v>10.191853</v>
      </c>
      <c r="K70" s="501">
        <v>1378.806</v>
      </c>
      <c r="L70" s="502">
        <v>11.129985</v>
      </c>
      <c r="M70" s="498">
        <v>29.9</v>
      </c>
      <c r="N70" s="481">
        <v>58.1</v>
      </c>
      <c r="O70" s="504">
        <v>23780.11</v>
      </c>
      <c r="P70" s="504">
        <v>82507.42</v>
      </c>
      <c r="Q70" s="504">
        <v>10160.08</v>
      </c>
      <c r="R70" s="504">
        <v>1423.09</v>
      </c>
      <c r="S70" s="502">
        <v>11.055609</v>
      </c>
      <c r="T70" s="205">
        <v>9.0264406519746103</v>
      </c>
      <c r="U70" s="205">
        <v>6.5676880996490654</v>
      </c>
      <c r="V70" s="205">
        <v>3.4695979118683637</v>
      </c>
      <c r="W70" s="205">
        <v>7.1394500699182766</v>
      </c>
      <c r="X70" s="206">
        <v>99.755757838409679</v>
      </c>
      <c r="Y70" s="215">
        <v>3.3911872824121807</v>
      </c>
      <c r="Z70" s="215">
        <v>7.2935848468291633</v>
      </c>
      <c r="AA70" s="612">
        <v>2.5532105552914519E-3</v>
      </c>
      <c r="AB70" s="611">
        <v>102.80012379642368</v>
      </c>
      <c r="AC70" s="612">
        <v>6.5125883423982067E-3</v>
      </c>
      <c r="AD70" s="611">
        <v>99.641763652641032</v>
      </c>
      <c r="AE70" s="612">
        <v>3.1062681338149822E-3</v>
      </c>
      <c r="AF70" s="611">
        <v>99.06458445975457</v>
      </c>
      <c r="AG70" s="612">
        <v>-2.0420569802558353E-3</v>
      </c>
      <c r="AH70" s="611">
        <v>103.59967130068495</v>
      </c>
      <c r="AI70" s="612">
        <v>-4.7487501444057889E-3</v>
      </c>
      <c r="AJ70" s="611">
        <v>88.815009906399439</v>
      </c>
      <c r="AK70" s="612">
        <v>-1.0111815946491465E-2</v>
      </c>
      <c r="AL70" s="611">
        <v>85.513755992876156</v>
      </c>
      <c r="AM70" s="612">
        <v>-1.1259978984841212E-2</v>
      </c>
      <c r="AN70" s="611">
        <v>99.755757838409679</v>
      </c>
      <c r="AO70" s="612">
        <v>6.7340067340067034E-3</v>
      </c>
      <c r="AP70" s="611">
        <v>76.081424936386782</v>
      </c>
      <c r="AQ70" s="612">
        <v>4.8736462093862842E-2</v>
      </c>
      <c r="AR70" s="611">
        <v>79.458424507658663</v>
      </c>
      <c r="AS70" s="613">
        <v>1.6491127744505066E-3</v>
      </c>
      <c r="AT70" s="614">
        <v>1.6491127744505066E-3</v>
      </c>
      <c r="AU70" s="611">
        <v>96.533298947205935</v>
      </c>
      <c r="AV70" s="626">
        <v>96.794976140492921</v>
      </c>
      <c r="AW70" s="311">
        <v>9.8863876666666659</v>
      </c>
    </row>
    <row r="71" spans="1:49" ht="16.5" thickTop="1" thickBot="1" x14ac:dyDescent="0.3">
      <c r="A71" s="657"/>
      <c r="B71" s="51">
        <v>42248</v>
      </c>
      <c r="C71" s="144">
        <v>28630.4918</v>
      </c>
      <c r="D71" s="143">
        <v>7.455101</v>
      </c>
      <c r="E71" s="144">
        <v>7981.1959999999999</v>
      </c>
      <c r="F71" s="143">
        <v>5.0198090000000004</v>
      </c>
      <c r="G71" s="144">
        <v>6570.0360000000001</v>
      </c>
      <c r="H71" s="500">
        <v>8.7872869999999992</v>
      </c>
      <c r="I71" s="501">
        <v>1501.77</v>
      </c>
      <c r="J71" s="502">
        <v>9.9361890000000006</v>
      </c>
      <c r="K71" s="501">
        <v>1236.556</v>
      </c>
      <c r="L71" s="502">
        <v>11.572229999999999</v>
      </c>
      <c r="M71" s="498">
        <v>30.4</v>
      </c>
      <c r="N71" s="481">
        <v>63.3</v>
      </c>
      <c r="O71" s="504">
        <v>21391.77</v>
      </c>
      <c r="P71" s="504">
        <v>72550.19</v>
      </c>
      <c r="Q71" s="504">
        <v>9019.2099999999991</v>
      </c>
      <c r="R71" s="504">
        <v>1256.48</v>
      </c>
      <c r="S71" s="502">
        <v>11.091030999999999</v>
      </c>
      <c r="T71" s="205">
        <v>9.0010417107227294</v>
      </c>
      <c r="U71" s="205">
        <v>6.5458019602957949</v>
      </c>
      <c r="V71" s="205">
        <v>3.3915000955975128</v>
      </c>
      <c r="W71" s="205">
        <v>7.1781564370304336</v>
      </c>
      <c r="X71" s="206">
        <v>97.579100024361765</v>
      </c>
      <c r="Y71" s="215">
        <v>3.3973330330561775</v>
      </c>
      <c r="Z71" s="215">
        <v>7.3028917570401264</v>
      </c>
      <c r="AA71" s="612">
        <v>-2.4711085158911628E-3</v>
      </c>
      <c r="AB71" s="611">
        <v>102.54609353507567</v>
      </c>
      <c r="AC71" s="612">
        <v>3.9734554898321894E-2</v>
      </c>
      <c r="AD71" s="611">
        <v>103.60098478066251</v>
      </c>
      <c r="AE71" s="612">
        <v>-2.8138379491061682E-3</v>
      </c>
      <c r="AF71" s="611">
        <v>98.785832772589274</v>
      </c>
      <c r="AG71" s="612">
        <v>-3.33239627418358E-3</v>
      </c>
      <c r="AH71" s="611">
        <v>103.2544361420359</v>
      </c>
      <c r="AI71" s="612">
        <v>1.2760405762619609E-3</v>
      </c>
      <c r="AJ71" s="611">
        <v>88.928341462821109</v>
      </c>
      <c r="AK71" s="612">
        <v>1.8122710815384746E-3</v>
      </c>
      <c r="AL71" s="611">
        <v>85.668730099935786</v>
      </c>
      <c r="AM71" s="612">
        <v>-2.1819871466204455E-2</v>
      </c>
      <c r="AN71" s="611">
        <v>97.579100024361765</v>
      </c>
      <c r="AO71" s="612">
        <v>1.6722408026755842E-2</v>
      </c>
      <c r="AP71" s="611">
        <v>77.353689567430038</v>
      </c>
      <c r="AQ71" s="612">
        <v>8.9500860585197906E-2</v>
      </c>
      <c r="AR71" s="611">
        <v>86.570021881838088</v>
      </c>
      <c r="AS71" s="613">
        <v>5.6909656038718892E-3</v>
      </c>
      <c r="AT71" s="614">
        <v>5.6909656038718892E-3</v>
      </c>
      <c r="AU71" s="611">
        <v>96.692493243659627</v>
      </c>
      <c r="AV71" s="626">
        <v>97.345833020336059</v>
      </c>
      <c r="AW71" s="311">
        <v>10.039453999999999</v>
      </c>
    </row>
    <row r="72" spans="1:49" ht="16.5" thickTop="1" thickBot="1" x14ac:dyDescent="0.3">
      <c r="A72" s="657"/>
      <c r="B72" s="51">
        <v>42278</v>
      </c>
      <c r="C72" s="476">
        <v>31458.149000000001</v>
      </c>
      <c r="D72" s="480">
        <v>7.4570020000000001</v>
      </c>
      <c r="E72" s="476">
        <v>8715.6450000000004</v>
      </c>
      <c r="F72" s="480">
        <v>5.0271429999999997</v>
      </c>
      <c r="G72" s="476">
        <v>7347.8639999999996</v>
      </c>
      <c r="H72" s="481">
        <v>8.7858090000000004</v>
      </c>
      <c r="I72" s="505">
        <v>1501.327</v>
      </c>
      <c r="J72" s="481">
        <v>10.081747999999999</v>
      </c>
      <c r="K72" s="505">
        <v>1534.2370000000001</v>
      </c>
      <c r="L72" s="481">
        <v>11.364599999999999</v>
      </c>
      <c r="M72" s="498">
        <v>30.9</v>
      </c>
      <c r="N72" s="481">
        <v>69</v>
      </c>
      <c r="O72" s="505">
        <v>21738.52</v>
      </c>
      <c r="P72" s="505">
        <v>72408.86</v>
      </c>
      <c r="Q72" s="476">
        <v>12922.58</v>
      </c>
      <c r="R72" s="476">
        <v>1702.34</v>
      </c>
      <c r="S72" s="482">
        <v>10.992983000000001</v>
      </c>
      <c r="T72" s="205">
        <v>9.0056740940015878</v>
      </c>
      <c r="U72" s="205">
        <v>6.5222481501665435</v>
      </c>
      <c r="V72" s="205">
        <v>3.3309010917026551</v>
      </c>
      <c r="W72" s="205">
        <v>7.5910687641716699</v>
      </c>
      <c r="X72" s="206">
        <v>97.873381713902603</v>
      </c>
      <c r="Y72" s="215">
        <v>3.4114256015742366</v>
      </c>
      <c r="Z72" s="215">
        <v>7.488675424157087</v>
      </c>
      <c r="AA72" s="612">
        <v>2.5499319190980252E-4</v>
      </c>
      <c r="AB72" s="611">
        <v>102.57224209078406</v>
      </c>
      <c r="AC72" s="612">
        <v>-1.7942090677423472E-2</v>
      </c>
      <c r="AD72" s="611">
        <v>101.74216651745751</v>
      </c>
      <c r="AE72" s="612">
        <v>5.1464968475145589E-4</v>
      </c>
      <c r="AF72" s="611">
        <v>98.836672870283593</v>
      </c>
      <c r="AG72" s="612">
        <v>-3.5983077814023545E-3</v>
      </c>
      <c r="AH72" s="611">
        <v>102.88289490100171</v>
      </c>
      <c r="AI72" s="612">
        <v>2.5439739941080397E-2</v>
      </c>
      <c r="AJ72" s="611">
        <v>91.190655343026876</v>
      </c>
      <c r="AK72" s="612">
        <v>4.1481268927532344E-3</v>
      </c>
      <c r="AL72" s="611">
        <v>86.024094863131353</v>
      </c>
      <c r="AM72" s="612">
        <v>3.0158270517699481E-3</v>
      </c>
      <c r="AN72" s="611">
        <v>97.873381713902603</v>
      </c>
      <c r="AO72" s="612">
        <v>1.6447368421052655E-2</v>
      </c>
      <c r="AP72" s="611">
        <v>78.625954198473295</v>
      </c>
      <c r="AQ72" s="612">
        <v>9.0047393364929063E-2</v>
      </c>
      <c r="AR72" s="611">
        <v>94.365426695842473</v>
      </c>
      <c r="AS72" s="613">
        <v>5.3952126303626786E-3</v>
      </c>
      <c r="AT72" s="614">
        <v>5.3952126303626786E-3</v>
      </c>
      <c r="AU72" s="611">
        <v>97.242766896861909</v>
      </c>
      <c r="AV72" s="626">
        <v>97.871034488160547</v>
      </c>
      <c r="AW72" s="311">
        <v>9.9381950000000003</v>
      </c>
    </row>
    <row r="73" spans="1:49" ht="16.5" thickTop="1" thickBot="1" x14ac:dyDescent="0.3">
      <c r="A73" s="657"/>
      <c r="B73" s="51">
        <v>42309</v>
      </c>
      <c r="C73" s="476">
        <v>29862.990900000001</v>
      </c>
      <c r="D73" s="480">
        <v>7.5389150000000003</v>
      </c>
      <c r="E73" s="476">
        <v>7921.0709999999999</v>
      </c>
      <c r="F73" s="480">
        <v>5.1759120000000003</v>
      </c>
      <c r="G73" s="476">
        <v>6879.2830000000004</v>
      </c>
      <c r="H73" s="481">
        <v>8.9316519999999997</v>
      </c>
      <c r="I73" s="505">
        <v>1670.184</v>
      </c>
      <c r="J73" s="481">
        <v>9.935181</v>
      </c>
      <c r="K73" s="505">
        <v>1570.413</v>
      </c>
      <c r="L73" s="481">
        <v>10.884111000000001</v>
      </c>
      <c r="M73" s="481">
        <v>31</v>
      </c>
      <c r="N73" s="481">
        <v>70.8</v>
      </c>
      <c r="O73" s="505">
        <v>22270</v>
      </c>
      <c r="P73" s="505">
        <v>78209.47</v>
      </c>
      <c r="Q73" s="476">
        <v>10346.040000000001</v>
      </c>
      <c r="R73" s="483">
        <v>1344.2</v>
      </c>
      <c r="S73" s="482">
        <v>10.924083</v>
      </c>
      <c r="T73" s="484">
        <v>9.1276967451678548</v>
      </c>
      <c r="U73" s="205">
        <v>6.58483149807007</v>
      </c>
      <c r="V73" s="205">
        <v>3.5118756174225414</v>
      </c>
      <c r="W73" s="205">
        <v>7.6968010712691566</v>
      </c>
      <c r="X73" s="206">
        <v>97.95552559682227</v>
      </c>
      <c r="Y73" s="215">
        <v>3.4644407408809386</v>
      </c>
      <c r="Z73" s="215">
        <v>7.4030194058052503</v>
      </c>
      <c r="AA73" s="612">
        <v>1.0984709404664228E-2</v>
      </c>
      <c r="AB73" s="611">
        <v>103.69896836313619</v>
      </c>
      <c r="AC73" s="612">
        <v>-4.2279446702919499E-2</v>
      </c>
      <c r="AD73" s="611">
        <v>97.440564010743103</v>
      </c>
      <c r="AE73" s="612">
        <v>1.354952998438419E-2</v>
      </c>
      <c r="AF73" s="611">
        <v>100.17586333289627</v>
      </c>
      <c r="AG73" s="612">
        <v>9.5953644299671126E-3</v>
      </c>
      <c r="AH73" s="611">
        <v>103.87009377118682</v>
      </c>
      <c r="AI73" s="612">
        <v>-1.1438073290708561E-2</v>
      </c>
      <c r="AJ73" s="611">
        <v>90.147609943785596</v>
      </c>
      <c r="AK73" s="612">
        <v>1.5540464749469463E-2</v>
      </c>
      <c r="AL73" s="611">
        <v>87.360949276956859</v>
      </c>
      <c r="AM73" s="612">
        <v>8.3928726566107059E-4</v>
      </c>
      <c r="AN73" s="611">
        <v>97.95552559682227</v>
      </c>
      <c r="AO73" s="612">
        <v>3.2362459546926292E-3</v>
      </c>
      <c r="AP73" s="611">
        <v>78.880407124681952</v>
      </c>
      <c r="AQ73" s="612">
        <v>2.608695652173898E-2</v>
      </c>
      <c r="AR73" s="611">
        <v>96.827133479212264</v>
      </c>
      <c r="AS73" s="613">
        <v>-3.4754309774466248E-4</v>
      </c>
      <c r="AT73" s="614">
        <v>-3.4754309774466248E-4</v>
      </c>
      <c r="AU73" s="611">
        <v>97.767412301035279</v>
      </c>
      <c r="AV73" s="626">
        <v>97.837020085655055</v>
      </c>
      <c r="AW73" s="311">
        <v>9.782369666666666</v>
      </c>
    </row>
    <row r="74" spans="1:49" ht="18" customHeight="1" thickTop="1" thickBot="1" x14ac:dyDescent="0.3">
      <c r="A74" s="658"/>
      <c r="B74" s="51">
        <v>42339</v>
      </c>
      <c r="C74" s="486">
        <v>32882.705199999997</v>
      </c>
      <c r="D74" s="485">
        <v>7.9679409999999997</v>
      </c>
      <c r="E74" s="486">
        <v>8466.8080000000009</v>
      </c>
      <c r="F74" s="485">
        <v>5.2592169999999996</v>
      </c>
      <c r="G74" s="486">
        <v>7541.6120000000001</v>
      </c>
      <c r="H74" s="499">
        <v>9.3142770000000006</v>
      </c>
      <c r="I74" s="506">
        <v>2116.5360000000001</v>
      </c>
      <c r="J74" s="499">
        <v>10.593593</v>
      </c>
      <c r="K74" s="506">
        <v>2351.9259999999999</v>
      </c>
      <c r="L74" s="499">
        <v>11.487411</v>
      </c>
      <c r="M74" s="499">
        <v>31.1</v>
      </c>
      <c r="N74" s="499">
        <v>69.7</v>
      </c>
      <c r="O74" s="506">
        <v>19485.310000000001</v>
      </c>
      <c r="P74" s="506">
        <v>69183.48</v>
      </c>
      <c r="Q74" s="486">
        <v>7916.04</v>
      </c>
      <c r="R74" s="486">
        <v>1143.74</v>
      </c>
      <c r="S74" s="485">
        <v>11.681844999999999</v>
      </c>
      <c r="T74" s="205">
        <v>9.5946328580150162</v>
      </c>
      <c r="U74" s="205">
        <v>6.8186674137199903</v>
      </c>
      <c r="V74" s="205">
        <v>3.5505455135176187</v>
      </c>
      <c r="W74" s="205">
        <v>6.9211883819749245</v>
      </c>
      <c r="X74" s="206">
        <v>97.824620577380145</v>
      </c>
      <c r="Y74" s="215">
        <v>3.4219055763930633</v>
      </c>
      <c r="Z74" s="215">
        <v>7.2895566361295456</v>
      </c>
      <c r="AA74" s="612">
        <v>5.6908189043118229E-2</v>
      </c>
      <c r="AB74" s="616">
        <v>109.60028885832187</v>
      </c>
      <c r="AC74" s="612">
        <v>5.5429423680078083E-2</v>
      </c>
      <c r="AD74" s="616">
        <v>102.84163831692035</v>
      </c>
      <c r="AE74" s="615">
        <v>5.1155962548202982E-2</v>
      </c>
      <c r="AF74" s="616">
        <v>105.30045604578781</v>
      </c>
      <c r="AG74" s="615">
        <v>3.5511298310132E-2</v>
      </c>
      <c r="AH74" s="616">
        <v>107.55865565659681</v>
      </c>
      <c r="AI74" s="615">
        <v>-1.5326553053032654E-2</v>
      </c>
      <c r="AJ74" s="616">
        <v>88.765957817378066</v>
      </c>
      <c r="AK74" s="615">
        <v>-1.2277642387111376E-2</v>
      </c>
      <c r="AL74" s="616">
        <v>86.28836278313581</v>
      </c>
      <c r="AM74" s="612">
        <v>-1.3363719774310834E-3</v>
      </c>
      <c r="AN74" s="616">
        <v>97.824620577380145</v>
      </c>
      <c r="AO74" s="615">
        <v>3.225806451612856E-3</v>
      </c>
      <c r="AP74" s="616">
        <v>79.134860050890595</v>
      </c>
      <c r="AQ74" s="615">
        <v>-1.5536723163841692E-2</v>
      </c>
      <c r="AR74" s="616">
        <v>95.322757111597397</v>
      </c>
      <c r="AS74" s="617">
        <v>2.6572421526591481E-2</v>
      </c>
      <c r="AT74" s="618">
        <v>2.6572421526591481E-2</v>
      </c>
      <c r="AU74" s="616">
        <v>97.733433911705703</v>
      </c>
      <c r="AV74" s="627">
        <v>100.43678662427668</v>
      </c>
      <c r="AW74" s="311">
        <v>10.379065666666666</v>
      </c>
    </row>
    <row r="75" spans="1:49" ht="17.25" customHeight="1" thickBot="1" x14ac:dyDescent="0.3">
      <c r="A75" s="659">
        <v>2016</v>
      </c>
      <c r="B75" s="46">
        <v>42370</v>
      </c>
      <c r="C75" s="527">
        <v>28383.1636</v>
      </c>
      <c r="D75" s="526">
        <v>7.3130920000000001</v>
      </c>
      <c r="E75" s="527">
        <v>7927.3040000000001</v>
      </c>
      <c r="F75" s="526">
        <v>5.0137169999999998</v>
      </c>
      <c r="G75" s="527">
        <v>6392.9049999999997</v>
      </c>
      <c r="H75" s="526">
        <v>8.8152880000000007</v>
      </c>
      <c r="I75" s="527">
        <v>1316.884</v>
      </c>
      <c r="J75" s="526">
        <v>10.018134</v>
      </c>
      <c r="K75" s="527">
        <v>1247.0260000000001</v>
      </c>
      <c r="L75" s="526">
        <v>11.017477</v>
      </c>
      <c r="M75" s="526">
        <v>30.8</v>
      </c>
      <c r="N75" s="526">
        <v>65.400000000000006</v>
      </c>
      <c r="O75" s="527">
        <v>17999.16</v>
      </c>
      <c r="P75" s="527">
        <v>57656.63</v>
      </c>
      <c r="Q75" s="527">
        <v>9297.0400000000009</v>
      </c>
      <c r="R75" s="527">
        <v>1282.23</v>
      </c>
      <c r="S75" s="526">
        <v>10.579693000000001</v>
      </c>
      <c r="T75" s="207">
        <v>9.0207422156554493</v>
      </c>
      <c r="U75" s="207">
        <v>6.3975783528538761</v>
      </c>
      <c r="V75" s="207">
        <v>3.2032955982390288</v>
      </c>
      <c r="W75" s="207">
        <v>7.2506804551445532</v>
      </c>
      <c r="X75" s="208">
        <v>101.0324460940533</v>
      </c>
      <c r="Y75" s="218">
        <v>3.3604092692711713</v>
      </c>
      <c r="Z75" s="218">
        <v>7.0635104054491462</v>
      </c>
      <c r="AA75" s="619">
        <v>-8.2185473009902976E-2</v>
      </c>
      <c r="AB75" s="611">
        <v>100.59273727647869</v>
      </c>
      <c r="AC75" s="619">
        <v>-4.0908608562886806E-2</v>
      </c>
      <c r="AD75" s="611">
        <v>98.634529991047472</v>
      </c>
      <c r="AE75" s="612">
        <v>-5.9813715735892781E-2</v>
      </c>
      <c r="AF75" s="611">
        <v>99.002044501005187</v>
      </c>
      <c r="AG75" s="612">
        <v>-6.1755330670452024E-2</v>
      </c>
      <c r="AH75" s="611">
        <v>100.91633531005439</v>
      </c>
      <c r="AI75" s="612">
        <v>-3.1009599343811534E-2</v>
      </c>
      <c r="AJ75" s="611">
        <v>86.013361030091502</v>
      </c>
      <c r="AK75" s="612">
        <v>-1.7971362958154269E-2</v>
      </c>
      <c r="AL75" s="611">
        <v>84.737643296495179</v>
      </c>
      <c r="AM75" s="619">
        <v>3.2791596816220014E-2</v>
      </c>
      <c r="AN75" s="611">
        <v>101.0324460940533</v>
      </c>
      <c r="AO75" s="612">
        <v>-9.6463022508038732E-3</v>
      </c>
      <c r="AP75" s="611">
        <v>78.371501272264638</v>
      </c>
      <c r="AQ75" s="612">
        <v>-6.1692969870875136E-2</v>
      </c>
      <c r="AR75" s="611">
        <v>89.442013129102875</v>
      </c>
      <c r="AS75" s="613">
        <v>-3.3453309782989757E-2</v>
      </c>
      <c r="AT75" s="614">
        <v>-3.3453309782989757E-2</v>
      </c>
      <c r="AU75" s="611">
        <v>100.33044791484882</v>
      </c>
      <c r="AV75" s="626">
        <v>97.076843687726708</v>
      </c>
      <c r="AW75" s="487">
        <v>9.6367540000000016</v>
      </c>
    </row>
    <row r="76" spans="1:49" ht="16.5" thickTop="1" thickBot="1" x14ac:dyDescent="0.3">
      <c r="A76" s="660"/>
      <c r="B76" s="37">
        <v>42401</v>
      </c>
      <c r="C76" s="527">
        <v>29271.244600000002</v>
      </c>
      <c r="D76" s="526">
        <v>7.3019299999999996</v>
      </c>
      <c r="E76" s="527">
        <v>8323.9079999999994</v>
      </c>
      <c r="F76" s="526">
        <v>5.011374</v>
      </c>
      <c r="G76" s="527">
        <v>6718.2809999999999</v>
      </c>
      <c r="H76" s="526">
        <v>8.7527840000000001</v>
      </c>
      <c r="I76" s="527">
        <v>1442.3589999999999</v>
      </c>
      <c r="J76" s="526">
        <v>10.007654</v>
      </c>
      <c r="K76" s="527">
        <v>1181.2639999999999</v>
      </c>
      <c r="L76" s="526">
        <v>11.431907000000001</v>
      </c>
      <c r="M76" s="526">
        <v>30.6</v>
      </c>
      <c r="N76" s="526">
        <v>61.8</v>
      </c>
      <c r="O76" s="527">
        <v>19680.03</v>
      </c>
      <c r="P76" s="527">
        <v>65483.07</v>
      </c>
      <c r="Q76" s="527">
        <v>9341.98</v>
      </c>
      <c r="R76" s="527">
        <v>1331.02</v>
      </c>
      <c r="S76" s="526">
        <v>11.233328999999999</v>
      </c>
      <c r="T76" s="209">
        <v>8.9745770258325344</v>
      </c>
      <c r="U76" s="209">
        <v>6.3722222014480492</v>
      </c>
      <c r="V76" s="209">
        <v>3.3273866960568661</v>
      </c>
      <c r="W76" s="209">
        <v>7.0186623792279601</v>
      </c>
      <c r="X76" s="210">
        <v>100.39140538020591</v>
      </c>
      <c r="Y76" s="221">
        <v>3.2367996155275911</v>
      </c>
      <c r="Z76" s="221">
        <v>7.1254339121313564</v>
      </c>
      <c r="AA76" s="612">
        <v>-1.5263037850474781E-3</v>
      </c>
      <c r="AB76" s="611">
        <v>100.43920220082531</v>
      </c>
      <c r="AC76" s="612">
        <v>3.7615690053176554E-2</v>
      </c>
      <c r="AD76" s="611">
        <v>102.34473589973146</v>
      </c>
      <c r="AE76" s="612">
        <v>-5.1176708877452848E-3</v>
      </c>
      <c r="AF76" s="611">
        <v>98.495384620035125</v>
      </c>
      <c r="AG76" s="612">
        <v>-3.9633983372029391E-3</v>
      </c>
      <c r="AH76" s="611">
        <v>100.51636367448991</v>
      </c>
      <c r="AI76" s="612">
        <v>8.7666759341700207E-3</v>
      </c>
      <c r="AJ76" s="611">
        <v>86.76741229225108</v>
      </c>
      <c r="AK76" s="612">
        <v>-3.6784106886596502E-2</v>
      </c>
      <c r="AL76" s="611">
        <v>81.620644768158613</v>
      </c>
      <c r="AM76" s="612">
        <v>-6.3448994717066887E-3</v>
      </c>
      <c r="AN76" s="611">
        <v>100.39140538020591</v>
      </c>
      <c r="AO76" s="612">
        <v>-6.4935064935064402E-3</v>
      </c>
      <c r="AP76" s="611">
        <v>77.862595419847338</v>
      </c>
      <c r="AQ76" s="612">
        <v>-5.5045871559633142E-2</v>
      </c>
      <c r="AR76" s="611">
        <v>84.518599562363264</v>
      </c>
      <c r="AS76" s="613">
        <v>4.3261287491141737E-5</v>
      </c>
      <c r="AT76" s="614">
        <v>4.3261287491141737E-5</v>
      </c>
      <c r="AU76" s="611">
        <v>96.97406236008726</v>
      </c>
      <c r="AV76" s="626">
        <v>97.081043356970213</v>
      </c>
      <c r="AW76" s="489">
        <v>9.989055333333333</v>
      </c>
    </row>
    <row r="77" spans="1:49" ht="16.5" thickTop="1" thickBot="1" x14ac:dyDescent="0.3">
      <c r="A77" s="660"/>
      <c r="B77" s="37">
        <v>42430</v>
      </c>
      <c r="C77" s="527">
        <v>31595.809700000002</v>
      </c>
      <c r="D77" s="526">
        <v>7.7171919999999998</v>
      </c>
      <c r="E77" s="527">
        <v>8674.4159999999993</v>
      </c>
      <c r="F77" s="526">
        <v>5.0275059999999998</v>
      </c>
      <c r="G77" s="527">
        <v>7767.6450000000004</v>
      </c>
      <c r="H77" s="526">
        <v>9.9395229999999994</v>
      </c>
      <c r="I77" s="527">
        <v>1618.165</v>
      </c>
      <c r="J77" s="526">
        <v>10.153093</v>
      </c>
      <c r="K77" s="527">
        <v>1492.355</v>
      </c>
      <c r="L77" s="526">
        <v>10.926154</v>
      </c>
      <c r="M77" s="526">
        <v>30.3</v>
      </c>
      <c r="N77" s="526">
        <v>58</v>
      </c>
      <c r="O77" s="527">
        <v>22537.49</v>
      </c>
      <c r="P77" s="527">
        <v>71662.83</v>
      </c>
      <c r="Q77" s="527">
        <v>11190.12</v>
      </c>
      <c r="R77" s="527">
        <v>1574.53</v>
      </c>
      <c r="S77" s="526">
        <v>11.326582999999999</v>
      </c>
      <c r="T77" s="209">
        <v>9.9763436365833087</v>
      </c>
      <c r="U77" s="209">
        <v>6.4625668298101671</v>
      </c>
      <c r="V77" s="209">
        <v>3.1797165522868784</v>
      </c>
      <c r="W77" s="209">
        <v>7.1069589020215567</v>
      </c>
      <c r="X77" s="210">
        <v>96.544536900490641</v>
      </c>
      <c r="Y77" s="221">
        <v>3.1878143663642824</v>
      </c>
      <c r="Z77" s="221">
        <v>7.1321675635021426</v>
      </c>
      <c r="AA77" s="612">
        <v>5.6870169941371618E-2</v>
      </c>
      <c r="AB77" s="611">
        <v>106.15119669876202</v>
      </c>
      <c r="AC77" s="612">
        <v>-4.4240475364259013E-2</v>
      </c>
      <c r="AD77" s="611">
        <v>97.816956132497793</v>
      </c>
      <c r="AE77" s="612">
        <v>0.11162271022548209</v>
      </c>
      <c r="AF77" s="611">
        <v>109.48970639602472</v>
      </c>
      <c r="AG77" s="612">
        <v>1.4177884183258271E-2</v>
      </c>
      <c r="AH77" s="611">
        <v>101.9414730371891</v>
      </c>
      <c r="AI77" s="612">
        <v>9.4501632515631151E-4</v>
      </c>
      <c r="AJ77" s="611">
        <v>86.849408913358829</v>
      </c>
      <c r="AK77" s="612">
        <v>-1.5133852873781994E-2</v>
      </c>
      <c r="AL77" s="611">
        <v>80.385409938774075</v>
      </c>
      <c r="AM77" s="612">
        <v>-3.8318703330691206E-2</v>
      </c>
      <c r="AN77" s="611">
        <v>96.544536900490641</v>
      </c>
      <c r="AO77" s="612">
        <v>-9.8039215686275272E-3</v>
      </c>
      <c r="AP77" s="611">
        <v>77.099236641221381</v>
      </c>
      <c r="AQ77" s="612">
        <v>-6.1488673139158512E-2</v>
      </c>
      <c r="AR77" s="611">
        <v>79.321663019693688</v>
      </c>
      <c r="AS77" s="613">
        <v>1.7843555621482595E-2</v>
      </c>
      <c r="AT77" s="614">
        <v>1.7843555621482595E-2</v>
      </c>
      <c r="AU77" s="611">
        <v>96.9782575828782</v>
      </c>
      <c r="AV77" s="626">
        <v>98.813314353901873</v>
      </c>
      <c r="AW77" s="489">
        <v>9.9899763333333329</v>
      </c>
    </row>
    <row r="78" spans="1:49" ht="16.5" thickTop="1" thickBot="1" x14ac:dyDescent="0.3">
      <c r="A78" s="660"/>
      <c r="B78" s="37">
        <v>42461</v>
      </c>
      <c r="C78" s="527">
        <v>31652.132699999998</v>
      </c>
      <c r="D78" s="526">
        <v>7.258686</v>
      </c>
      <c r="E78" s="527">
        <v>9006.3529999999992</v>
      </c>
      <c r="F78" s="526">
        <v>5.0608149999999998</v>
      </c>
      <c r="G78" s="527">
        <v>7337.7389999999996</v>
      </c>
      <c r="H78" s="526">
        <v>8.7216729999999991</v>
      </c>
      <c r="I78" s="527">
        <v>1372.1669999999999</v>
      </c>
      <c r="J78" s="526">
        <v>10.168361000000001</v>
      </c>
      <c r="K78" s="527">
        <v>1337.595</v>
      </c>
      <c r="L78" s="526">
        <v>10.869403999999999</v>
      </c>
      <c r="M78" s="526">
        <v>29.7</v>
      </c>
      <c r="N78" s="526">
        <v>53.5</v>
      </c>
      <c r="O78" s="527">
        <v>22642.41</v>
      </c>
      <c r="P78" s="527">
        <v>69202.899999999994</v>
      </c>
      <c r="Q78" s="527">
        <v>10492.1</v>
      </c>
      <c r="R78" s="527">
        <v>1443.03</v>
      </c>
      <c r="S78" s="526">
        <v>10.741016</v>
      </c>
      <c r="T78" s="209">
        <v>8.9495856241885967</v>
      </c>
      <c r="U78" s="209">
        <v>6.3534516318840195</v>
      </c>
      <c r="V78" s="209">
        <v>3.0563398507491031</v>
      </c>
      <c r="W78" s="209">
        <v>7.2708814092569112</v>
      </c>
      <c r="X78" s="210">
        <v>95.868024129428278</v>
      </c>
      <c r="Y78" s="221">
        <v>3.0948574244499754</v>
      </c>
      <c r="Z78" s="221">
        <v>7.1199473072202322</v>
      </c>
      <c r="AA78" s="612">
        <v>-5.9413579447031961E-2</v>
      </c>
      <c r="AB78" s="611">
        <v>99.844374140302605</v>
      </c>
      <c r="AC78" s="612">
        <v>-5.193959374909185E-3</v>
      </c>
      <c r="AD78" s="611">
        <v>97.308898836168325</v>
      </c>
      <c r="AE78" s="612">
        <v>-0.10291927080674979</v>
      </c>
      <c r="AF78" s="611">
        <v>98.221105652900718</v>
      </c>
      <c r="AG78" s="612">
        <v>-1.6884188713194748E-2</v>
      </c>
      <c r="AH78" s="611">
        <v>100.22027396872814</v>
      </c>
      <c r="AI78" s="612">
        <v>-1.7134000530842908E-3</v>
      </c>
      <c r="AJ78" s="611">
        <v>86.700601131516336</v>
      </c>
      <c r="AK78" s="612">
        <v>-2.9160086263217644E-2</v>
      </c>
      <c r="AL78" s="611">
        <v>78.041364450655308</v>
      </c>
      <c r="AM78" s="612">
        <v>-7.0072610297944316E-3</v>
      </c>
      <c r="AN78" s="611">
        <v>95.868024129428278</v>
      </c>
      <c r="AO78" s="612">
        <v>-1.980198019801982E-2</v>
      </c>
      <c r="AP78" s="611">
        <v>75.572519083969468</v>
      </c>
      <c r="AQ78" s="612">
        <v>-7.7586206896551713E-2</v>
      </c>
      <c r="AR78" s="611">
        <v>73.167396061269173</v>
      </c>
      <c r="AS78" s="613">
        <v>-4.0629705021236417E-2</v>
      </c>
      <c r="AT78" s="614">
        <v>-4.0629705021236417E-2</v>
      </c>
      <c r="AU78" s="611">
        <v>98.708694516132752</v>
      </c>
      <c r="AV78" s="626">
        <v>94.798558539532138</v>
      </c>
      <c r="AW78" s="489">
        <v>9.6230353333333341</v>
      </c>
    </row>
    <row r="79" spans="1:49" ht="16.5" thickTop="1" thickBot="1" x14ac:dyDescent="0.3">
      <c r="A79" s="660"/>
      <c r="B79" s="37">
        <v>42491</v>
      </c>
      <c r="C79" s="527">
        <v>29750.037100000001</v>
      </c>
      <c r="D79" s="526">
        <v>7.3054420000000002</v>
      </c>
      <c r="E79" s="527">
        <v>8477.4609999999993</v>
      </c>
      <c r="F79" s="526">
        <v>5.0296000000000003</v>
      </c>
      <c r="G79" s="527">
        <v>7219.6229999999996</v>
      </c>
      <c r="H79" s="526">
        <v>8.4851080000000003</v>
      </c>
      <c r="I79" s="527">
        <v>1377.4949999999999</v>
      </c>
      <c r="J79" s="526">
        <v>10.050134</v>
      </c>
      <c r="K79" s="527">
        <v>1324.693</v>
      </c>
      <c r="L79" s="526">
        <v>10.997061</v>
      </c>
      <c r="M79" s="526">
        <v>29.2</v>
      </c>
      <c r="N79" s="526">
        <v>52.3</v>
      </c>
      <c r="O79" s="527">
        <v>23410.69</v>
      </c>
      <c r="P79" s="527">
        <v>71367.86</v>
      </c>
      <c r="Q79" s="527">
        <v>11792.88</v>
      </c>
      <c r="R79" s="527">
        <v>1689.04</v>
      </c>
      <c r="S79" s="526">
        <v>10.829141999999999</v>
      </c>
      <c r="T79" s="209">
        <v>8.7358682535954504</v>
      </c>
      <c r="U79" s="209">
        <v>6.4386067594826946</v>
      </c>
      <c r="V79" s="209">
        <v>3.0485158703139463</v>
      </c>
      <c r="W79" s="209">
        <v>6.9820016103822287</v>
      </c>
      <c r="X79" s="210">
        <v>96.301704736943222</v>
      </c>
      <c r="Y79" s="221">
        <v>3.0466799167689129</v>
      </c>
      <c r="Z79" s="221">
        <v>7.2776840479319356</v>
      </c>
      <c r="AA79" s="612">
        <v>6.4413862233467789E-3</v>
      </c>
      <c r="AB79" s="611">
        <v>100.48751031636863</v>
      </c>
      <c r="AC79" s="612">
        <v>1.1744618196177115E-2</v>
      </c>
      <c r="AD79" s="611">
        <v>98.451754700089552</v>
      </c>
      <c r="AE79" s="612">
        <v>-2.3880141446495529E-2</v>
      </c>
      <c r="AF79" s="611">
        <v>95.875571756878273</v>
      </c>
      <c r="AG79" s="612">
        <v>1.340297094123355E-2</v>
      </c>
      <c r="AH79" s="611">
        <v>101.56352338845346</v>
      </c>
      <c r="AI79" s="612">
        <v>2.2154200572769067E-2</v>
      </c>
      <c r="AJ79" s="611">
        <v>88.621383638763604</v>
      </c>
      <c r="AK79" s="612">
        <v>-1.5566955459870524E-2</v>
      </c>
      <c r="AL79" s="611">
        <v>76.82649800622444</v>
      </c>
      <c r="AM79" s="612">
        <v>4.5237253135566036E-3</v>
      </c>
      <c r="AN79" s="611">
        <v>96.301704736943222</v>
      </c>
      <c r="AO79" s="612">
        <v>-1.6835016835016869E-2</v>
      </c>
      <c r="AP79" s="611">
        <v>74.300254452926211</v>
      </c>
      <c r="AQ79" s="612">
        <v>-2.2429906542056122E-2</v>
      </c>
      <c r="AR79" s="611">
        <v>71.526258205689302</v>
      </c>
      <c r="AS79" s="613">
        <v>-2.2349851122024809E-3</v>
      </c>
      <c r="AT79" s="614">
        <v>-2.2349851122024809E-3</v>
      </c>
      <c r="AU79" s="611">
        <v>94.698189374910939</v>
      </c>
      <c r="AV79" s="626">
        <v>94.586685172538026</v>
      </c>
      <c r="AW79" s="489">
        <v>9.7105483333333336</v>
      </c>
    </row>
    <row r="80" spans="1:49" ht="16.5" thickTop="1" thickBot="1" x14ac:dyDescent="0.3">
      <c r="A80" s="660"/>
      <c r="B80" s="37">
        <v>42522</v>
      </c>
      <c r="C80" s="527">
        <v>28073.258999999998</v>
      </c>
      <c r="D80" s="526">
        <v>7.2576140000000002</v>
      </c>
      <c r="E80" s="527">
        <v>7883.268</v>
      </c>
      <c r="F80" s="526">
        <v>5.0583349999999996</v>
      </c>
      <c r="G80" s="527">
        <v>6746.326</v>
      </c>
      <c r="H80" s="526">
        <v>8.6614400000000007</v>
      </c>
      <c r="I80" s="527">
        <v>1456.029</v>
      </c>
      <c r="J80" s="526">
        <v>9.5543499999999995</v>
      </c>
      <c r="K80" s="527">
        <v>1171.067</v>
      </c>
      <c r="L80" s="526">
        <v>10.888216</v>
      </c>
      <c r="M80" s="526">
        <v>28.8</v>
      </c>
      <c r="N80" s="526">
        <v>51.3</v>
      </c>
      <c r="O80" s="527">
        <v>23165.34</v>
      </c>
      <c r="P80" s="527">
        <v>70311.070000000007</v>
      </c>
      <c r="Q80" s="527">
        <v>12415.18</v>
      </c>
      <c r="R80" s="527">
        <v>1637.85</v>
      </c>
      <c r="S80" s="526">
        <v>10.958188</v>
      </c>
      <c r="T80" s="209">
        <v>8.8199436071213704</v>
      </c>
      <c r="U80" s="209">
        <v>6.3449611112633768</v>
      </c>
      <c r="V80" s="209">
        <v>3.0351840292436894</v>
      </c>
      <c r="W80" s="209">
        <v>7.5801691241566695</v>
      </c>
      <c r="X80" s="210">
        <v>96.940266251410023</v>
      </c>
      <c r="Y80" s="221">
        <v>3.0601388853988065</v>
      </c>
      <c r="Z80" s="221">
        <v>7.3483517043632567</v>
      </c>
      <c r="AA80" s="612">
        <v>-6.5469002423125255E-3</v>
      </c>
      <c r="AB80" s="611">
        <v>99.829628610729017</v>
      </c>
      <c r="AC80" s="612">
        <v>-9.8976444706454503E-3</v>
      </c>
      <c r="AD80" s="611">
        <v>97.477314234556871</v>
      </c>
      <c r="AE80" s="612">
        <v>9.6241553884832687E-3</v>
      </c>
      <c r="AF80" s="611">
        <v>96.798293157426144</v>
      </c>
      <c r="AG80" s="612">
        <v>-1.4544396282844541E-2</v>
      </c>
      <c r="AH80" s="611">
        <v>100.08634325640985</v>
      </c>
      <c r="AI80" s="612">
        <v>9.7101847189151602E-3</v>
      </c>
      <c r="AJ80" s="611">
        <v>89.481913643941837</v>
      </c>
      <c r="AK80" s="612">
        <v>4.4175853708212642E-3</v>
      </c>
      <c r="AL80" s="611">
        <v>77.165885619908167</v>
      </c>
      <c r="AM80" s="612">
        <v>6.6308433086526009E-3</v>
      </c>
      <c r="AN80" s="611">
        <v>96.940266251410023</v>
      </c>
      <c r="AO80" s="612">
        <v>-1.3698630136986245E-2</v>
      </c>
      <c r="AP80" s="611">
        <v>73.282442748091611</v>
      </c>
      <c r="AQ80" s="612">
        <v>-1.9120458891013437E-2</v>
      </c>
      <c r="AR80" s="611">
        <v>70.15864332603941</v>
      </c>
      <c r="AS80" s="613">
        <v>-1.2282681425646611E-4</v>
      </c>
      <c r="AT80" s="614">
        <v>-1.2282681425646611E-4</v>
      </c>
      <c r="AU80" s="611">
        <v>94.486540331505481</v>
      </c>
      <c r="AV80" s="626">
        <v>94.57506739132721</v>
      </c>
      <c r="AW80" s="489">
        <v>9.7013393333333333</v>
      </c>
    </row>
    <row r="81" spans="1:49" ht="16.5" thickTop="1" thickBot="1" x14ac:dyDescent="0.3">
      <c r="A81" s="660"/>
      <c r="B81" s="37">
        <v>42552</v>
      </c>
      <c r="C81" s="527">
        <v>26928.431100000002</v>
      </c>
      <c r="D81" s="526">
        <v>7.358695</v>
      </c>
      <c r="E81" s="527">
        <v>7663.6779999999999</v>
      </c>
      <c r="F81" s="526">
        <v>5.1375510000000002</v>
      </c>
      <c r="G81" s="527">
        <v>6265.7179999999998</v>
      </c>
      <c r="H81" s="526">
        <v>8.671932</v>
      </c>
      <c r="I81" s="527">
        <v>1410.001</v>
      </c>
      <c r="J81" s="526">
        <v>9.5560849999999995</v>
      </c>
      <c r="K81" s="527">
        <v>1241.703</v>
      </c>
      <c r="L81" s="526">
        <v>10.835851999999999</v>
      </c>
      <c r="M81" s="526">
        <v>28.6</v>
      </c>
      <c r="N81" s="526">
        <v>51.3</v>
      </c>
      <c r="O81" s="527">
        <v>23459.119999999999</v>
      </c>
      <c r="P81" s="527">
        <v>72646.25</v>
      </c>
      <c r="Q81" s="527">
        <v>10997.67</v>
      </c>
      <c r="R81" s="527">
        <v>1469.71</v>
      </c>
      <c r="S81" s="526">
        <v>10.858259</v>
      </c>
      <c r="T81" s="209">
        <v>8.8343476139839137</v>
      </c>
      <c r="U81" s="209">
        <v>6.4900989653154708</v>
      </c>
      <c r="V81" s="209">
        <v>3.096716756638783</v>
      </c>
      <c r="W81" s="209">
        <v>7.4828843785508701</v>
      </c>
      <c r="X81" s="210">
        <v>97.110360504532935</v>
      </c>
      <c r="Y81" s="221">
        <v>3.1218366504907906</v>
      </c>
      <c r="Z81" s="221">
        <v>7.3973491127066744</v>
      </c>
      <c r="AA81" s="612">
        <v>1.3927580055924649E-2</v>
      </c>
      <c r="AB81" s="611">
        <v>101.22001375515818</v>
      </c>
      <c r="AC81" s="612">
        <v>-4.8092359666634943E-3</v>
      </c>
      <c r="AD81" s="611">
        <v>97.008522829006282</v>
      </c>
      <c r="AE81" s="612">
        <v>1.6331177957773502E-3</v>
      </c>
      <c r="AF81" s="611">
        <v>96.956376172582409</v>
      </c>
      <c r="AG81" s="612">
        <v>2.2874506479551027E-2</v>
      </c>
      <c r="AH81" s="611">
        <v>102.37576896374316</v>
      </c>
      <c r="AI81" s="612">
        <v>6.6678093693208762E-3</v>
      </c>
      <c r="AJ81" s="611">
        <v>90.07856198612167</v>
      </c>
      <c r="AK81" s="612">
        <v>2.0161753241452418E-2</v>
      </c>
      <c r="AL81" s="611">
        <v>78.721685164434902</v>
      </c>
      <c r="AM81" s="612">
        <v>1.7546295229040609E-3</v>
      </c>
      <c r="AN81" s="611">
        <v>97.11036050453292</v>
      </c>
      <c r="AO81" s="612">
        <v>-6.9444444444444198E-3</v>
      </c>
      <c r="AP81" s="611">
        <v>72.773536895674312</v>
      </c>
      <c r="AQ81" s="612">
        <v>0</v>
      </c>
      <c r="AR81" s="611">
        <v>70.15864332603941</v>
      </c>
      <c r="AS81" s="613">
        <v>3.8702105349570134E-3</v>
      </c>
      <c r="AT81" s="614">
        <v>3.8702105349570134E-3</v>
      </c>
      <c r="AU81" s="611">
        <v>94.474934850766445</v>
      </c>
      <c r="AV81" s="626">
        <v>94.941092813489391</v>
      </c>
      <c r="AW81" s="489">
        <v>9.6842686666666662</v>
      </c>
    </row>
    <row r="82" spans="1:49" ht="16.5" thickTop="1" thickBot="1" x14ac:dyDescent="0.3">
      <c r="A82" s="660"/>
      <c r="B82" s="37">
        <v>42583</v>
      </c>
      <c r="C82" s="527">
        <v>24981.7595</v>
      </c>
      <c r="D82" s="526">
        <v>7.2731779999999997</v>
      </c>
      <c r="E82" s="527">
        <v>6943.6580000000004</v>
      </c>
      <c r="F82" s="526">
        <v>5.0082719999999998</v>
      </c>
      <c r="G82" s="527">
        <v>5825.6639999999998</v>
      </c>
      <c r="H82" s="526">
        <v>8.5867830000000005</v>
      </c>
      <c r="I82" s="527">
        <v>1151.096</v>
      </c>
      <c r="J82" s="526">
        <v>9.8360520000000005</v>
      </c>
      <c r="K82" s="527">
        <v>1221.2860000000001</v>
      </c>
      <c r="L82" s="526">
        <v>10.652189999999999</v>
      </c>
      <c r="M82" s="526">
        <v>29</v>
      </c>
      <c r="N82" s="526">
        <v>53.2</v>
      </c>
      <c r="O82" s="527">
        <v>23302.81</v>
      </c>
      <c r="P82" s="527">
        <v>75352.179999999993</v>
      </c>
      <c r="Q82" s="527">
        <v>11252.19</v>
      </c>
      <c r="R82" s="527">
        <v>1578.37</v>
      </c>
      <c r="S82" s="526">
        <v>10.740193</v>
      </c>
      <c r="T82" s="209">
        <v>8.7928999581330007</v>
      </c>
      <c r="U82" s="209">
        <v>6.3955727299829688</v>
      </c>
      <c r="V82" s="209">
        <v>3.2336091655899004</v>
      </c>
      <c r="W82" s="209">
        <v>7.1289938354124835</v>
      </c>
      <c r="X82" s="210">
        <v>96.632914167021511</v>
      </c>
      <c r="Y82" s="221">
        <v>3.2132921364954945</v>
      </c>
      <c r="Z82" s="221">
        <v>7.2038644469106474</v>
      </c>
      <c r="AA82" s="612">
        <v>-1.1621218164362013E-2</v>
      </c>
      <c r="AB82" s="611">
        <v>100.04371389270976</v>
      </c>
      <c r="AC82" s="612">
        <v>-1.6949474762113725E-2</v>
      </c>
      <c r="AD82" s="611">
        <v>95.364279319606112</v>
      </c>
      <c r="AE82" s="612">
        <v>-4.6916487398916962E-3</v>
      </c>
      <c r="AF82" s="611">
        <v>96.501490912487853</v>
      </c>
      <c r="AG82" s="612">
        <v>-1.4564683194766559E-2</v>
      </c>
      <c r="AH82" s="611">
        <v>100.88469832196562</v>
      </c>
      <c r="AI82" s="612">
        <v>-2.6155946251566253E-2</v>
      </c>
      <c r="AJ82" s="611">
        <v>87.722471960394287</v>
      </c>
      <c r="AK82" s="612">
        <v>2.9295410440621783E-2</v>
      </c>
      <c r="AL82" s="611">
        <v>81.027869241904426</v>
      </c>
      <c r="AM82" s="612">
        <v>-4.9165334680137951E-3</v>
      </c>
      <c r="AN82" s="611">
        <v>96.632914167021497</v>
      </c>
      <c r="AO82" s="612">
        <v>1.3986013986013957E-2</v>
      </c>
      <c r="AP82" s="611">
        <v>73.791348600508911</v>
      </c>
      <c r="AQ82" s="612">
        <v>3.7037037037037202E-2</v>
      </c>
      <c r="AR82" s="611">
        <v>72.75711159737422</v>
      </c>
      <c r="AS82" s="613">
        <v>-7.1823670831063779E-3</v>
      </c>
      <c r="AT82" s="614">
        <v>-7.1823670831063779E-3</v>
      </c>
      <c r="AU82" s="611">
        <v>94.840572738915256</v>
      </c>
      <c r="AV82" s="626">
        <v>94.259191033631637</v>
      </c>
      <c r="AW82" s="489">
        <v>9.5551869999999983</v>
      </c>
    </row>
    <row r="83" spans="1:49" ht="16.5" thickTop="1" thickBot="1" x14ac:dyDescent="0.3">
      <c r="A83" s="660"/>
      <c r="B83" s="37">
        <v>42614</v>
      </c>
      <c r="C83" s="527">
        <v>28230.816999999999</v>
      </c>
      <c r="D83" s="526">
        <v>7.1987030000000001</v>
      </c>
      <c r="E83" s="527">
        <v>7958.0739999999996</v>
      </c>
      <c r="F83" s="526">
        <v>4.9997990000000003</v>
      </c>
      <c r="G83" s="527">
        <v>6220.0069999999996</v>
      </c>
      <c r="H83" s="526">
        <v>8.6109259999999992</v>
      </c>
      <c r="I83" s="527">
        <v>1366.15</v>
      </c>
      <c r="J83" s="526">
        <v>9.6299670000000006</v>
      </c>
      <c r="K83" s="527">
        <v>1298.0050000000001</v>
      </c>
      <c r="L83" s="526">
        <v>10.715375</v>
      </c>
      <c r="M83" s="526">
        <v>29.6</v>
      </c>
      <c r="N83" s="526">
        <v>56.6</v>
      </c>
      <c r="O83" s="527">
        <v>23891.87</v>
      </c>
      <c r="P83" s="527">
        <v>79071.350000000006</v>
      </c>
      <c r="Q83" s="527">
        <v>12531.38</v>
      </c>
      <c r="R83" s="527">
        <v>1790.27</v>
      </c>
      <c r="S83" s="526">
        <v>11.150269</v>
      </c>
      <c r="T83" s="209">
        <v>8.7944395843023013</v>
      </c>
      <c r="U83" s="209">
        <v>6.3370467551080054</v>
      </c>
      <c r="V83" s="209">
        <v>3.3095504872577997</v>
      </c>
      <c r="W83" s="209">
        <v>6.9997151267685878</v>
      </c>
      <c r="X83" s="210">
        <v>95.321912757213255</v>
      </c>
      <c r="Y83" s="221">
        <v>3.3052733570439887</v>
      </c>
      <c r="Z83" s="221">
        <v>7.1719664264237188</v>
      </c>
      <c r="AA83" s="612">
        <v>-1.0239677895962362E-2</v>
      </c>
      <c r="AB83" s="611">
        <v>99.019298486932598</v>
      </c>
      <c r="AC83" s="612">
        <v>5.9316441032313261E-3</v>
      </c>
      <c r="AD83" s="611">
        <v>95.929946284691155</v>
      </c>
      <c r="AE83" s="612">
        <v>1.7509879296162545E-4</v>
      </c>
      <c r="AF83" s="611">
        <v>96.518388207065627</v>
      </c>
      <c r="AG83" s="612">
        <v>-9.1510138881837344E-3</v>
      </c>
      <c r="AH83" s="611">
        <v>99.961501046516076</v>
      </c>
      <c r="AI83" s="612">
        <v>-4.427904039839059E-3</v>
      </c>
      <c r="AJ83" s="611">
        <v>87.334045272416191</v>
      </c>
      <c r="AK83" s="612">
        <v>2.8625228158934757E-2</v>
      </c>
      <c r="AL83" s="611">
        <v>83.347310486186274</v>
      </c>
      <c r="AM83" s="612">
        <v>-1.3566820592229134E-2</v>
      </c>
      <c r="AN83" s="611">
        <v>95.321912757213241</v>
      </c>
      <c r="AO83" s="612">
        <v>2.0689655172413834E-2</v>
      </c>
      <c r="AP83" s="611">
        <v>75.318066157760825</v>
      </c>
      <c r="AQ83" s="612">
        <v>6.3909774436090139E-2</v>
      </c>
      <c r="AR83" s="611">
        <v>77.407002188183839</v>
      </c>
      <c r="AS83" s="613">
        <v>6.4344112814109259E-4</v>
      </c>
      <c r="AT83" s="614">
        <v>6.4344112814109259E-4</v>
      </c>
      <c r="AU83" s="611">
        <v>94.159392931132317</v>
      </c>
      <c r="AV83" s="626">
        <v>94.319841273847985</v>
      </c>
      <c r="AW83" s="489">
        <v>9.6881156666666666</v>
      </c>
    </row>
    <row r="84" spans="1:49" ht="16.5" thickTop="1" thickBot="1" x14ac:dyDescent="0.3">
      <c r="A84" s="660"/>
      <c r="B84" s="37">
        <v>42644</v>
      </c>
      <c r="C84" s="527">
        <v>31013.946199999998</v>
      </c>
      <c r="D84" s="526">
        <v>7.2038180000000001</v>
      </c>
      <c r="E84" s="527">
        <v>8814.884</v>
      </c>
      <c r="F84" s="526">
        <v>4.9538869999999999</v>
      </c>
      <c r="G84" s="527">
        <v>6749.7380000000003</v>
      </c>
      <c r="H84" s="526">
        <v>8.6206069999999997</v>
      </c>
      <c r="I84" s="527">
        <v>1505.1769999999999</v>
      </c>
      <c r="J84" s="526">
        <v>9.9030079999999998</v>
      </c>
      <c r="K84" s="527">
        <v>1839.704</v>
      </c>
      <c r="L84" s="526">
        <v>9.3493519999999997</v>
      </c>
      <c r="M84" s="526">
        <v>30.6</v>
      </c>
      <c r="N84" s="526">
        <v>61.7</v>
      </c>
      <c r="O84" s="527">
        <v>22461.279999999999</v>
      </c>
      <c r="P84" s="527">
        <v>75754.27</v>
      </c>
      <c r="Q84" s="527">
        <v>12890.13</v>
      </c>
      <c r="R84" s="527">
        <v>1744.93</v>
      </c>
      <c r="S84" s="526">
        <v>11.213595</v>
      </c>
      <c r="T84" s="209">
        <v>8.8544362386992468</v>
      </c>
      <c r="U84" s="209">
        <v>6.3637880806894032</v>
      </c>
      <c r="V84" s="209">
        <v>3.3726604182842657</v>
      </c>
      <c r="W84" s="209">
        <v>7.3871903170900834</v>
      </c>
      <c r="X84" s="210">
        <v>95.083569181158623</v>
      </c>
      <c r="Y84" s="221">
        <v>3.4137509579144827</v>
      </c>
      <c r="Z84" s="221">
        <v>7.2070005486194519</v>
      </c>
      <c r="AA84" s="612">
        <v>7.105446633928203E-4</v>
      </c>
      <c r="AB84" s="611">
        <v>99.089656121045394</v>
      </c>
      <c r="AC84" s="612">
        <v>-0.12748251927720688</v>
      </c>
      <c r="AD84" s="611">
        <v>83.700555058191597</v>
      </c>
      <c r="AE84" s="612">
        <v>6.8221122928671107E-3</v>
      </c>
      <c r="AF84" s="611">
        <v>97.176847489740766</v>
      </c>
      <c r="AG84" s="612">
        <v>4.2198403475313118E-3</v>
      </c>
      <c r="AH84" s="611">
        <v>100.38332262183197</v>
      </c>
      <c r="AI84" s="612">
        <v>4.8848697989796186E-3</v>
      </c>
      <c r="AJ84" s="611">
        <v>87.760660712590138</v>
      </c>
      <c r="AK84" s="612">
        <v>3.2819555042040038E-2</v>
      </c>
      <c r="AL84" s="611">
        <v>86.082732130293664</v>
      </c>
      <c r="AM84" s="612">
        <v>-2.500406980519787E-3</v>
      </c>
      <c r="AN84" s="611">
        <v>95.083569181158609</v>
      </c>
      <c r="AO84" s="612">
        <v>3.3783783783783772E-2</v>
      </c>
      <c r="AP84" s="611">
        <v>77.862595419847338</v>
      </c>
      <c r="AQ84" s="612">
        <v>9.0106007067137783E-2</v>
      </c>
      <c r="AR84" s="611">
        <v>84.381838074398274</v>
      </c>
      <c r="AS84" s="613">
        <v>-1.025987302525112E-2</v>
      </c>
      <c r="AT84" s="614">
        <v>-1.025987302525112E-2</v>
      </c>
      <c r="AU84" s="611">
        <v>94.219978957145003</v>
      </c>
      <c r="AV84" s="626">
        <v>93.352131678616459</v>
      </c>
      <c r="AW84" s="489">
        <v>9.2555883333333338</v>
      </c>
    </row>
    <row r="85" spans="1:49" ht="16.5" thickTop="1" thickBot="1" x14ac:dyDescent="0.3">
      <c r="A85" s="660"/>
      <c r="B85" s="37">
        <v>42675</v>
      </c>
      <c r="C85" s="527">
        <v>30044.783599999999</v>
      </c>
      <c r="D85" s="526">
        <v>7.3517830000000002</v>
      </c>
      <c r="E85" s="527">
        <v>7848.9660000000003</v>
      </c>
      <c r="F85" s="526">
        <v>5.0734729999999999</v>
      </c>
      <c r="G85" s="527">
        <v>7461.3720000000003</v>
      </c>
      <c r="H85" s="526">
        <v>8.4596300000000006</v>
      </c>
      <c r="I85" s="527">
        <v>1443.9639999999999</v>
      </c>
      <c r="J85" s="526">
        <v>10.219008000000001</v>
      </c>
      <c r="K85" s="527">
        <v>1658.9649999999999</v>
      </c>
      <c r="L85" s="526">
        <v>10.665058999999999</v>
      </c>
      <c r="M85" s="526">
        <v>31.3</v>
      </c>
      <c r="N85" s="526">
        <v>64.8</v>
      </c>
      <c r="O85" s="527">
        <v>23568.32</v>
      </c>
      <c r="P85" s="527">
        <v>83880.639999999999</v>
      </c>
      <c r="Q85" s="527">
        <v>12393.96</v>
      </c>
      <c r="R85" s="527">
        <v>1713.27</v>
      </c>
      <c r="S85" s="526">
        <v>11.020292</v>
      </c>
      <c r="T85" s="209">
        <v>8.7449059844650456</v>
      </c>
      <c r="U85" s="209">
        <v>6.4327689512759711</v>
      </c>
      <c r="V85" s="209">
        <v>3.5590419682013823</v>
      </c>
      <c r="W85" s="209">
        <v>7.2340962019996846</v>
      </c>
      <c r="X85" s="210">
        <v>95.00700226621629</v>
      </c>
      <c r="Y85" s="221">
        <v>3.5145635433948743</v>
      </c>
      <c r="Z85" s="221">
        <v>7.1886497173229458</v>
      </c>
      <c r="AA85" s="612">
        <v>2.0539802643542604E-2</v>
      </c>
      <c r="AB85" s="611">
        <v>101.12493810178817</v>
      </c>
      <c r="AC85" s="612">
        <v>0.14072707926709782</v>
      </c>
      <c r="AD85" s="611">
        <v>95.479489704565808</v>
      </c>
      <c r="AE85" s="612">
        <v>-1.2370099154984882E-2</v>
      </c>
      <c r="AF85" s="611">
        <v>95.974760250723833</v>
      </c>
      <c r="AG85" s="612">
        <v>1.0839592662723385E-2</v>
      </c>
      <c r="AH85" s="611">
        <v>101.47143694918337</v>
      </c>
      <c r="AI85" s="612">
        <v>-2.5462508532791972E-3</v>
      </c>
      <c r="AJ85" s="611">
        <v>87.537200055366355</v>
      </c>
      <c r="AK85" s="612">
        <v>2.9531323966871748E-2</v>
      </c>
      <c r="AL85" s="611">
        <v>88.624869180786803</v>
      </c>
      <c r="AM85" s="612">
        <v>-8.052591588821878E-4</v>
      </c>
      <c r="AN85" s="611">
        <v>95.007002266216276</v>
      </c>
      <c r="AO85" s="612">
        <v>2.2875816993463971E-2</v>
      </c>
      <c r="AP85" s="611">
        <v>79.643765903307894</v>
      </c>
      <c r="AQ85" s="612">
        <v>5.0243111831442366E-2</v>
      </c>
      <c r="AR85" s="611">
        <v>88.621444201312926</v>
      </c>
      <c r="AS85" s="613">
        <v>2.2264240567118676E-2</v>
      </c>
      <c r="AT85" s="614">
        <v>2.2264240567118676E-2</v>
      </c>
      <c r="AU85" s="611">
        <v>93.253293936602859</v>
      </c>
      <c r="AV85" s="626">
        <v>95.430545995762515</v>
      </c>
      <c r="AW85" s="489">
        <v>9.6790446666666679</v>
      </c>
    </row>
    <row r="86" spans="1:49" ht="16.5" thickTop="1" thickBot="1" x14ac:dyDescent="0.3">
      <c r="A86" s="664"/>
      <c r="B86" s="47">
        <v>42705</v>
      </c>
      <c r="C86" s="528">
        <v>32068.760600000001</v>
      </c>
      <c r="D86" s="523">
        <v>7.933484</v>
      </c>
      <c r="E86" s="528">
        <v>8263.8529999999992</v>
      </c>
      <c r="F86" s="523">
        <v>5.2962569999999998</v>
      </c>
      <c r="G86" s="528">
        <v>7620.1040000000003</v>
      </c>
      <c r="H86" s="523">
        <v>9.3179870000000005</v>
      </c>
      <c r="I86" s="528">
        <v>1848.7529999999999</v>
      </c>
      <c r="J86" s="523">
        <v>10.250427999999999</v>
      </c>
      <c r="K86" s="528">
        <v>2596.636</v>
      </c>
      <c r="L86" s="523">
        <v>11.345510000000001</v>
      </c>
      <c r="M86" s="523">
        <v>31.3</v>
      </c>
      <c r="N86" s="523">
        <v>63.7</v>
      </c>
      <c r="O86" s="528">
        <v>21738.13</v>
      </c>
      <c r="P86" s="528">
        <v>78517.87</v>
      </c>
      <c r="Q86" s="528">
        <v>10008.370000000001</v>
      </c>
      <c r="R86" s="528">
        <v>1441.16</v>
      </c>
      <c r="S86" s="529">
        <v>11.237354</v>
      </c>
      <c r="T86" s="211">
        <v>9.5000420353725907</v>
      </c>
      <c r="U86" s="211">
        <v>6.749012340795681</v>
      </c>
      <c r="V86" s="211">
        <v>3.6119882436989745</v>
      </c>
      <c r="W86" s="211">
        <v>6.9446626328790702</v>
      </c>
      <c r="X86" s="212">
        <v>94.379902430306998</v>
      </c>
      <c r="Y86" s="224">
        <v>3.5812888826658553</v>
      </c>
      <c r="Z86" s="224">
        <v>7.1161395180003666</v>
      </c>
      <c r="AA86" s="615">
        <v>7.9123798947819735E-2</v>
      </c>
      <c r="AB86" s="616">
        <v>109.12632737276478</v>
      </c>
      <c r="AC86" s="615">
        <v>6.3801897392222751E-2</v>
      </c>
      <c r="AD86" s="616">
        <v>101.57126230975831</v>
      </c>
      <c r="AE86" s="615">
        <v>8.6351534510378025E-2</v>
      </c>
      <c r="AF86" s="616">
        <v>104.26232807263946</v>
      </c>
      <c r="AG86" s="615">
        <v>4.9161316365479157E-2</v>
      </c>
      <c r="AH86" s="616">
        <v>106.45990636310195</v>
      </c>
      <c r="AI86" s="615">
        <v>-1.0086762072694544E-2</v>
      </c>
      <c r="AJ86" s="616">
        <v>86.654233145898004</v>
      </c>
      <c r="AK86" s="615">
        <v>1.898538422968099E-2</v>
      </c>
      <c r="AL86" s="616">
        <v>90.30744637448926</v>
      </c>
      <c r="AM86" s="615">
        <v>-6.6005643894764265E-3</v>
      </c>
      <c r="AN86" s="616">
        <v>94.379902430306984</v>
      </c>
      <c r="AO86" s="615">
        <v>0</v>
      </c>
      <c r="AP86" s="616">
        <v>79.643765903307894</v>
      </c>
      <c r="AQ86" s="615">
        <v>-1.6975308641975273E-2</v>
      </c>
      <c r="AR86" s="616">
        <v>87.117067833698044</v>
      </c>
      <c r="AS86" s="617">
        <v>3.9672387899505196E-2</v>
      </c>
      <c r="AT86" s="618">
        <v>3.9672387899505196E-2</v>
      </c>
      <c r="AU86" s="616">
        <v>95.329507706483611</v>
      </c>
      <c r="AV86" s="627">
        <v>99.216503633967974</v>
      </c>
      <c r="AW86" s="490">
        <v>10.172116000000001</v>
      </c>
    </row>
    <row r="87" spans="1:49" ht="15.75" thickBot="1" x14ac:dyDescent="0.3">
      <c r="A87" s="656">
        <v>2017</v>
      </c>
      <c r="B87" s="51">
        <v>42736</v>
      </c>
      <c r="C87" s="537">
        <v>28310.4365</v>
      </c>
      <c r="D87" s="538">
        <v>7.2017800000000003</v>
      </c>
      <c r="E87" s="537">
        <v>8062.75</v>
      </c>
      <c r="F87" s="538">
        <v>4.8139269999999996</v>
      </c>
      <c r="G87" s="532">
        <v>6287.4830000000002</v>
      </c>
      <c r="H87" s="530">
        <v>8.6868470000000002</v>
      </c>
      <c r="I87" s="539">
        <v>1363.433</v>
      </c>
      <c r="J87" s="530">
        <v>10.204242000000001</v>
      </c>
      <c r="K87" s="539">
        <v>1200.806</v>
      </c>
      <c r="L87" s="530">
        <v>11.200027</v>
      </c>
      <c r="M87" s="481">
        <v>31.6</v>
      </c>
      <c r="N87" s="530">
        <v>64.599999999999994</v>
      </c>
      <c r="O87" s="533">
        <v>20219.07</v>
      </c>
      <c r="P87" s="533">
        <v>72239.429999999993</v>
      </c>
      <c r="Q87" s="531">
        <v>10440.1</v>
      </c>
      <c r="R87" s="532">
        <v>1456.15</v>
      </c>
      <c r="S87" s="162">
        <v>11.389396</v>
      </c>
      <c r="T87" s="205">
        <v>8.9572546762880414</v>
      </c>
      <c r="U87" s="205">
        <v>6.2648163441794171</v>
      </c>
      <c r="V87" s="205">
        <v>3.5728364360972091</v>
      </c>
      <c r="W87" s="205">
        <v>7.1696597191223432</v>
      </c>
      <c r="X87" s="206">
        <v>95.154187494480567</v>
      </c>
      <c r="Y87" s="215">
        <v>3.5089963967929276</v>
      </c>
      <c r="Z87" s="215">
        <v>7.0609373713489232</v>
      </c>
      <c r="AA87" s="612">
        <v>-9.2229845046640224E-2</v>
      </c>
      <c r="AB87" s="611">
        <v>99.061623108665742</v>
      </c>
      <c r="AC87" s="612">
        <v>-1.2822958157015507E-2</v>
      </c>
      <c r="AD87" s="611">
        <v>100.26881826320503</v>
      </c>
      <c r="AE87" s="612">
        <v>-5.7135258671859313E-2</v>
      </c>
      <c r="AF87" s="611">
        <v>98.305272988478947</v>
      </c>
      <c r="AG87" s="612">
        <v>-7.1743237701530016E-2</v>
      </c>
      <c r="AH87" s="611">
        <v>98.822127995211304</v>
      </c>
      <c r="AI87" s="612">
        <v>-7.7573165213820072E-3</v>
      </c>
      <c r="AJ87" s="611">
        <v>85.982028831467645</v>
      </c>
      <c r="AK87" s="612">
        <v>-2.0186164322804956E-2</v>
      </c>
      <c r="AL87" s="611">
        <v>88.484485422400923</v>
      </c>
      <c r="AM87" s="612">
        <v>8.2039188877667257E-3</v>
      </c>
      <c r="AN87" s="611">
        <v>95.154187494480567</v>
      </c>
      <c r="AO87" s="612">
        <v>9.5846645367412275E-3</v>
      </c>
      <c r="AP87" s="611">
        <v>80.407124681933851</v>
      </c>
      <c r="AQ87" s="612">
        <v>1.412872841444246E-2</v>
      </c>
      <c r="AR87" s="611">
        <v>88.347921225382919</v>
      </c>
      <c r="AS87" s="613">
        <v>-2.7774785207365295E-2</v>
      </c>
      <c r="AT87" s="614">
        <v>-2.7774785207365295E-2</v>
      </c>
      <c r="AU87" s="611">
        <v>99.111456914484094</v>
      </c>
      <c r="AV87" s="626">
        <v>96.460786556508737</v>
      </c>
      <c r="AW87" s="536">
        <v>9.9304010000000016</v>
      </c>
    </row>
    <row r="88" spans="1:49" ht="16.5" thickTop="1" thickBot="1" x14ac:dyDescent="0.3">
      <c r="A88" s="657"/>
      <c r="B88" s="51">
        <v>42767</v>
      </c>
      <c r="C88" s="476">
        <v>27516.131300000001</v>
      </c>
      <c r="D88" s="140">
        <v>7.1978220000000004</v>
      </c>
      <c r="E88" s="476">
        <v>7775.009</v>
      </c>
      <c r="F88" s="480">
        <v>4.9468209999999999</v>
      </c>
      <c r="G88" s="476">
        <v>6713.7960000000003</v>
      </c>
      <c r="H88" s="480">
        <v>8.4277639999999998</v>
      </c>
      <c r="I88" s="476">
        <v>1252.8489999999999</v>
      </c>
      <c r="J88" s="480">
        <v>9.6507640000000006</v>
      </c>
      <c r="K88" s="476">
        <v>1217.73</v>
      </c>
      <c r="L88" s="480">
        <v>10.665361000000001</v>
      </c>
      <c r="M88" s="480">
        <v>31.6</v>
      </c>
      <c r="N88" s="480">
        <v>62.7</v>
      </c>
      <c r="O88" s="476">
        <v>21804.19</v>
      </c>
      <c r="P88" s="476">
        <v>72873.19</v>
      </c>
      <c r="Q88" s="505">
        <v>8858.09</v>
      </c>
      <c r="R88" s="535">
        <v>1253.18</v>
      </c>
      <c r="S88" s="140">
        <v>10.838889</v>
      </c>
      <c r="T88" s="205">
        <v>8.6200951917375495</v>
      </c>
      <c r="U88" s="205">
        <v>6.3493887335125994</v>
      </c>
      <c r="V88" s="205">
        <v>3.3421645105825992</v>
      </c>
      <c r="W88" s="205">
        <v>7.0684897620453562</v>
      </c>
      <c r="X88" s="206">
        <v>95.347953539556158</v>
      </c>
      <c r="Y88" s="215">
        <v>3.4176159975015494</v>
      </c>
      <c r="Z88" s="215">
        <v>7.2266398014048407</v>
      </c>
      <c r="AA88" s="612">
        <v>-5.4958635226287633E-4</v>
      </c>
      <c r="AB88" s="611">
        <v>99.007180192572207</v>
      </c>
      <c r="AC88" s="612">
        <v>-4.7737920631798492E-2</v>
      </c>
      <c r="AD88" s="611">
        <v>95.482193375111919</v>
      </c>
      <c r="AE88" s="612">
        <v>-3.7640939856609434E-2</v>
      </c>
      <c r="AF88" s="611">
        <v>94.604970120332041</v>
      </c>
      <c r="AG88" s="612">
        <v>1.3499579985574162E-2</v>
      </c>
      <c r="AH88" s="611">
        <v>100.1561852164273</v>
      </c>
      <c r="AI88" s="612">
        <v>2.3467483329945082E-2</v>
      </c>
      <c r="AJ88" s="611">
        <v>87.999810659744966</v>
      </c>
      <c r="AK88" s="612">
        <v>-2.6041747827069917E-2</v>
      </c>
      <c r="AL88" s="611">
        <v>86.180194766422716</v>
      </c>
      <c r="AM88" s="612">
        <v>2.0363375504290904E-3</v>
      </c>
      <c r="AN88" s="611">
        <v>95.347953539556144</v>
      </c>
      <c r="AO88" s="612">
        <v>0</v>
      </c>
      <c r="AP88" s="611">
        <v>80.407124681933851</v>
      </c>
      <c r="AQ88" s="612">
        <v>-2.9411764705882248E-2</v>
      </c>
      <c r="AR88" s="611">
        <v>85.749452954048138</v>
      </c>
      <c r="AS88" s="613">
        <v>-1.5144605446130263E-2</v>
      </c>
      <c r="AT88" s="614">
        <v>-1.5144605446130263E-2</v>
      </c>
      <c r="AU88" s="611">
        <v>96.358657487095257</v>
      </c>
      <c r="AV88" s="626">
        <v>94.999926003087026</v>
      </c>
      <c r="AW88" s="311">
        <v>9.5673573333333337</v>
      </c>
    </row>
    <row r="89" spans="1:49" ht="16.5" thickTop="1" thickBot="1" x14ac:dyDescent="0.3">
      <c r="A89" s="657"/>
      <c r="B89" s="51">
        <v>42795</v>
      </c>
      <c r="C89" s="476">
        <v>32488.974300000002</v>
      </c>
      <c r="D89" s="480">
        <v>7.275099</v>
      </c>
      <c r="E89" s="476">
        <v>9051.2160000000003</v>
      </c>
      <c r="F89" s="480">
        <v>4.925351</v>
      </c>
      <c r="G89" s="476">
        <v>7498.4629999999997</v>
      </c>
      <c r="H89" s="480">
        <v>8.7421089999999992</v>
      </c>
      <c r="I89" s="476">
        <v>1678.4269999999999</v>
      </c>
      <c r="J89" s="480">
        <v>9.7371110000000005</v>
      </c>
      <c r="K89" s="476">
        <v>2194.9609999999998</v>
      </c>
      <c r="L89" s="480">
        <v>9.3795330000000003</v>
      </c>
      <c r="M89" s="480">
        <v>31.4</v>
      </c>
      <c r="N89" s="480">
        <v>59.9</v>
      </c>
      <c r="O89" s="476">
        <v>23187.86</v>
      </c>
      <c r="P89" s="476">
        <v>77397.53</v>
      </c>
      <c r="Q89" s="505">
        <v>11411.21</v>
      </c>
      <c r="R89" s="535">
        <v>1533.4</v>
      </c>
      <c r="S89" s="140">
        <v>10.573961000000001</v>
      </c>
      <c r="T89" s="205">
        <v>8.924092027131632</v>
      </c>
      <c r="U89" s="205">
        <v>6.3397548294316524</v>
      </c>
      <c r="V89" s="205">
        <v>3.3378470458248408</v>
      </c>
      <c r="W89" s="205">
        <v>7.4417699230468228</v>
      </c>
      <c r="X89" s="206">
        <v>95.264813881772682</v>
      </c>
      <c r="Y89" s="215">
        <v>3.4887005005877754</v>
      </c>
      <c r="Z89" s="215">
        <v>7.1537754775162954</v>
      </c>
      <c r="AA89" s="612">
        <v>1.0736164356384359E-2</v>
      </c>
      <c r="AB89" s="611">
        <v>100.07013755158182</v>
      </c>
      <c r="AC89" s="612">
        <v>-0.12056113243611732</v>
      </c>
      <c r="AD89" s="611">
        <v>83.970752014324091</v>
      </c>
      <c r="AE89" s="612">
        <v>3.5266064774489569E-2</v>
      </c>
      <c r="AF89" s="611">
        <v>97.941315124584321</v>
      </c>
      <c r="AG89" s="612">
        <v>-1.5172963076112156E-3</v>
      </c>
      <c r="AH89" s="611">
        <v>100.004218606414</v>
      </c>
      <c r="AI89" s="612">
        <v>-1.0082739127855844E-2</v>
      </c>
      <c r="AJ89" s="611">
        <v>87.112531525562048</v>
      </c>
      <c r="AK89" s="612">
        <v>2.0799441229849114E-2</v>
      </c>
      <c r="AL89" s="611">
        <v>87.972694662643875</v>
      </c>
      <c r="AM89" s="612">
        <v>-8.7196058957872413E-4</v>
      </c>
      <c r="AN89" s="611">
        <v>95.264813881772668</v>
      </c>
      <c r="AO89" s="612">
        <v>-6.3291139240507777E-3</v>
      </c>
      <c r="AP89" s="611">
        <v>79.898218829516537</v>
      </c>
      <c r="AQ89" s="612">
        <v>-4.4657097288676284E-2</v>
      </c>
      <c r="AR89" s="611">
        <v>81.92013129102844</v>
      </c>
      <c r="AS89" s="613">
        <v>-1.1463921470550092E-2</v>
      </c>
      <c r="AT89" s="614">
        <v>-1.1463921470550092E-2</v>
      </c>
      <c r="AU89" s="611">
        <v>94.899343638134397</v>
      </c>
      <c r="AV89" s="626">
        <v>93.910854311679572</v>
      </c>
      <c r="AW89" s="311">
        <v>9.0761976666666673</v>
      </c>
    </row>
    <row r="90" spans="1:49" ht="16.5" thickTop="1" thickBot="1" x14ac:dyDescent="0.3">
      <c r="A90" s="657"/>
      <c r="B90" s="51">
        <v>42826</v>
      </c>
      <c r="C90" s="476">
        <v>28665.088100000001</v>
      </c>
      <c r="D90" s="480">
        <v>7.2685060000000004</v>
      </c>
      <c r="E90" s="476">
        <v>8164.424</v>
      </c>
      <c r="F90" s="480">
        <v>4.955184</v>
      </c>
      <c r="G90" s="476">
        <v>6414.6260000000002</v>
      </c>
      <c r="H90" s="480">
        <v>8.7406299999999995</v>
      </c>
      <c r="I90" s="476">
        <v>1384.347</v>
      </c>
      <c r="J90" s="480">
        <v>9.3961919999999992</v>
      </c>
      <c r="K90" s="476">
        <v>1600.963</v>
      </c>
      <c r="L90" s="480">
        <v>10.476932</v>
      </c>
      <c r="M90" s="480">
        <v>31.3</v>
      </c>
      <c r="N90" s="480">
        <v>56.8</v>
      </c>
      <c r="O90" s="476">
        <v>22029.82</v>
      </c>
      <c r="P90" s="476">
        <v>83406.880000000005</v>
      </c>
      <c r="Q90" s="505">
        <v>10898.23</v>
      </c>
      <c r="R90" s="535">
        <v>1567.85</v>
      </c>
      <c r="S90" s="140">
        <v>10.683869</v>
      </c>
      <c r="T90" s="205">
        <v>8.85699471725367</v>
      </c>
      <c r="U90" s="205">
        <v>6.3588245274668038</v>
      </c>
      <c r="V90" s="205">
        <v>3.7860899453558861</v>
      </c>
      <c r="W90" s="205">
        <v>6.9510667474567081</v>
      </c>
      <c r="X90" s="206">
        <v>94.926416099705449</v>
      </c>
      <c r="Y90" s="215">
        <v>3.4987265545786244</v>
      </c>
      <c r="Z90" s="215">
        <v>7.2359360809125777</v>
      </c>
      <c r="AA90" s="612">
        <v>-9.0624196316768657E-4</v>
      </c>
      <c r="AB90" s="611">
        <v>99.979449793672615</v>
      </c>
      <c r="AC90" s="612">
        <v>0.11699932182124617</v>
      </c>
      <c r="AD90" s="611">
        <v>93.79527305282005</v>
      </c>
      <c r="AE90" s="612">
        <v>-7.5186707705353628E-3</v>
      </c>
      <c r="AF90" s="611">
        <v>97.204926621329321</v>
      </c>
      <c r="AG90" s="612">
        <v>3.0079551257442549E-3</v>
      </c>
      <c r="AH90" s="611">
        <v>100.30502680836722</v>
      </c>
      <c r="AI90" s="612">
        <v>1.148492899371889E-2</v>
      </c>
      <c r="AJ90" s="611">
        <v>88.11301276459622</v>
      </c>
      <c r="AK90" s="612">
        <v>2.8738649216693002E-3</v>
      </c>
      <c r="AL90" s="611">
        <v>88.225516303899568</v>
      </c>
      <c r="AM90" s="612">
        <v>-3.5521801626274829E-3</v>
      </c>
      <c r="AN90" s="611">
        <v>94.926416099705435</v>
      </c>
      <c r="AO90" s="612">
        <v>-3.1847133757960666E-3</v>
      </c>
      <c r="AP90" s="611">
        <v>79.643765903307894</v>
      </c>
      <c r="AQ90" s="612">
        <v>-5.175292153589317E-2</v>
      </c>
      <c r="AR90" s="611">
        <v>77.680525164113774</v>
      </c>
      <c r="AS90" s="613">
        <v>1.3436665432149887E-2</v>
      </c>
      <c r="AT90" s="614">
        <v>1.3436665432149887E-2</v>
      </c>
      <c r="AU90" s="611">
        <v>93.811425015060081</v>
      </c>
      <c r="AV90" s="626">
        <v>95.172703041512975</v>
      </c>
      <c r="AW90" s="311">
        <v>9.4764356666666671</v>
      </c>
    </row>
    <row r="91" spans="1:49" ht="16.5" thickTop="1" thickBot="1" x14ac:dyDescent="0.3">
      <c r="A91" s="657"/>
      <c r="B91" s="51">
        <v>42856</v>
      </c>
      <c r="C91" s="476">
        <v>29469.134999999998</v>
      </c>
      <c r="D91" s="480">
        <v>7.0738820000000002</v>
      </c>
      <c r="E91" s="476">
        <v>8740.5519999999997</v>
      </c>
      <c r="F91" s="480">
        <v>4.8857650000000001</v>
      </c>
      <c r="G91" s="476">
        <v>7057.0219999999999</v>
      </c>
      <c r="H91" s="480">
        <v>8.2141929999999999</v>
      </c>
      <c r="I91" s="476">
        <v>1164.0360000000001</v>
      </c>
      <c r="J91" s="480">
        <v>9.9180779999999995</v>
      </c>
      <c r="K91" s="476">
        <v>1374.2090000000001</v>
      </c>
      <c r="L91" s="480">
        <v>10.537495</v>
      </c>
      <c r="M91" s="480">
        <v>31.2</v>
      </c>
      <c r="N91" s="480">
        <v>55.9</v>
      </c>
      <c r="O91" s="476">
        <v>26315.79</v>
      </c>
      <c r="P91" s="476">
        <v>88743.23</v>
      </c>
      <c r="Q91" s="505">
        <v>12685.77</v>
      </c>
      <c r="R91" s="535">
        <v>1734.22</v>
      </c>
      <c r="S91" s="140">
        <v>11.14254</v>
      </c>
      <c r="T91" s="205">
        <v>8.4554494757309815</v>
      </c>
      <c r="U91" s="205">
        <v>6.2628836323941073</v>
      </c>
      <c r="V91" s="205">
        <v>3.3722426725551462</v>
      </c>
      <c r="W91" s="205">
        <v>7.314971572234203</v>
      </c>
      <c r="X91" s="206">
        <v>94.767620592090466</v>
      </c>
      <c r="Y91" s="215">
        <v>3.5321416216009403</v>
      </c>
      <c r="Z91" s="215">
        <v>7.2660611369341552</v>
      </c>
      <c r="AA91" s="612">
        <v>-2.6776341658106939E-2</v>
      </c>
      <c r="AB91" s="611">
        <v>97.302365887207685</v>
      </c>
      <c r="AC91" s="612">
        <v>5.7806044746686602E-3</v>
      </c>
      <c r="AD91" s="611">
        <v>94.337466427931957</v>
      </c>
      <c r="AE91" s="612">
        <v>-4.5336511349664432E-2</v>
      </c>
      <c r="AF91" s="611">
        <v>92.797994362318121</v>
      </c>
      <c r="AG91" s="612">
        <v>-1.5087834969856773E-2</v>
      </c>
      <c r="AH91" s="611">
        <v>98.791641117235514</v>
      </c>
      <c r="AI91" s="612">
        <v>4.1632562373019599E-3</v>
      </c>
      <c r="AJ91" s="611">
        <v>88.4798498145759</v>
      </c>
      <c r="AK91" s="612">
        <v>9.5506369249083178E-3</v>
      </c>
      <c r="AL91" s="611">
        <v>89.068126177630688</v>
      </c>
      <c r="AM91" s="612">
        <v>-1.6728273766092316E-3</v>
      </c>
      <c r="AN91" s="611">
        <v>94.767620592090452</v>
      </c>
      <c r="AO91" s="612">
        <v>-3.1948881789137795E-3</v>
      </c>
      <c r="AP91" s="611">
        <v>79.389312977099237</v>
      </c>
      <c r="AQ91" s="612">
        <v>-1.5845070422535135E-2</v>
      </c>
      <c r="AR91" s="611">
        <v>76.449671772428886</v>
      </c>
      <c r="AS91" s="613">
        <v>-1.5867275760841643E-2</v>
      </c>
      <c r="AT91" s="614">
        <v>-1.5867275760841643E-2</v>
      </c>
      <c r="AU91" s="611">
        <v>95.071937746700655</v>
      </c>
      <c r="AV91" s="626">
        <v>93.662571517448598</v>
      </c>
      <c r="AW91" s="311">
        <v>9.584639000000001</v>
      </c>
    </row>
    <row r="92" spans="1:49" ht="16.5" thickTop="1" thickBot="1" x14ac:dyDescent="0.3">
      <c r="A92" s="657"/>
      <c r="B92" s="51">
        <v>42887</v>
      </c>
      <c r="C92" s="476">
        <v>27205.8979</v>
      </c>
      <c r="D92" s="480">
        <v>7.3032250000000003</v>
      </c>
      <c r="E92" s="476">
        <v>7835.893</v>
      </c>
      <c r="F92" s="480">
        <v>5.0990780000000004</v>
      </c>
      <c r="G92" s="476">
        <v>6107.2049999999999</v>
      </c>
      <c r="H92" s="480">
        <v>8.8268810000000002</v>
      </c>
      <c r="I92" s="476">
        <v>1281.931</v>
      </c>
      <c r="J92" s="480">
        <v>9.7960809999999992</v>
      </c>
      <c r="K92" s="476">
        <v>1304.3879999999999</v>
      </c>
      <c r="L92" s="480">
        <v>10.556476</v>
      </c>
      <c r="M92" s="480">
        <v>31</v>
      </c>
      <c r="N92" s="480">
        <v>54.1</v>
      </c>
      <c r="O92" s="476">
        <v>26649.57</v>
      </c>
      <c r="P92" s="476">
        <v>91623.679999999993</v>
      </c>
      <c r="Q92" s="505">
        <v>10957.84</v>
      </c>
      <c r="R92" s="535">
        <v>1454.81</v>
      </c>
      <c r="S92" s="140">
        <v>10.792263</v>
      </c>
      <c r="T92" s="205">
        <v>8.9950261695029017</v>
      </c>
      <c r="U92" s="205">
        <v>6.3987245516915312</v>
      </c>
      <c r="V92" s="205">
        <v>3.4380922468917885</v>
      </c>
      <c r="W92" s="205">
        <v>7.5321450911115546</v>
      </c>
      <c r="X92" s="206">
        <v>95.14757862355134</v>
      </c>
      <c r="Y92" s="215">
        <v>3.5076873835563034</v>
      </c>
      <c r="Z92" s="215">
        <v>7.3216355293578355</v>
      </c>
      <c r="AA92" s="612">
        <v>3.2421094951824214E-2</v>
      </c>
      <c r="AB92" s="611">
        <v>100.45701513067398</v>
      </c>
      <c r="AC92" s="612">
        <v>1.8012819934909441E-3</v>
      </c>
      <c r="AD92" s="611">
        <v>94.507394807520143</v>
      </c>
      <c r="AE92" s="612">
        <v>6.381407580053855E-2</v>
      </c>
      <c r="AF92" s="611">
        <v>98.719812608693033</v>
      </c>
      <c r="AG92" s="612">
        <v>2.1689836067654289E-2</v>
      </c>
      <c r="AH92" s="611">
        <v>100.93441561792289</v>
      </c>
      <c r="AI92" s="612">
        <v>7.6484895153428045E-3</v>
      </c>
      <c r="AJ92" s="611">
        <v>89.15658701820179</v>
      </c>
      <c r="AK92" s="612">
        <v>-6.9233458520140401E-3</v>
      </c>
      <c r="AL92" s="611">
        <v>88.45147673571212</v>
      </c>
      <c r="AM92" s="612">
        <v>4.0093655310429188E-3</v>
      </c>
      <c r="AN92" s="611">
        <v>95.14757862355134</v>
      </c>
      <c r="AO92" s="612">
        <v>-6.4102564102563875E-3</v>
      </c>
      <c r="AP92" s="611">
        <v>78.880407124681938</v>
      </c>
      <c r="AQ92" s="612">
        <v>-3.2200357781753119E-2</v>
      </c>
      <c r="AR92" s="611">
        <v>73.98796498905908</v>
      </c>
      <c r="AS92" s="613">
        <v>2.2304081797475738E-2</v>
      </c>
      <c r="AT92" s="614">
        <v>2.2304081797475738E-2</v>
      </c>
      <c r="AU92" s="611">
        <v>93.563405093356181</v>
      </c>
      <c r="AV92" s="626">
        <v>95.751629173935697</v>
      </c>
      <c r="AW92" s="311">
        <v>9.5506546666666665</v>
      </c>
    </row>
    <row r="93" spans="1:49" ht="16.5" thickTop="1" thickBot="1" x14ac:dyDescent="0.3">
      <c r="A93" s="657"/>
      <c r="B93" s="51">
        <v>42917</v>
      </c>
      <c r="C93" s="476">
        <v>28077.978899999998</v>
      </c>
      <c r="D93" s="480">
        <v>7.4045750000000004</v>
      </c>
      <c r="E93" s="476">
        <v>7635.326</v>
      </c>
      <c r="F93" s="480">
        <v>5.1387900000000002</v>
      </c>
      <c r="G93" s="476">
        <v>6875.3829999999998</v>
      </c>
      <c r="H93" s="480">
        <v>8.6470160000000007</v>
      </c>
      <c r="I93" s="476">
        <v>1788.1410000000001</v>
      </c>
      <c r="J93" s="480">
        <v>9.5251380000000001</v>
      </c>
      <c r="K93" s="476">
        <v>1223.3530000000001</v>
      </c>
      <c r="L93" s="480">
        <v>10.760614</v>
      </c>
      <c r="M93" s="480">
        <v>31</v>
      </c>
      <c r="N93" s="550">
        <v>55.1</v>
      </c>
      <c r="O93" s="476">
        <v>25407.49</v>
      </c>
      <c r="P93" s="476">
        <v>94331.08</v>
      </c>
      <c r="Q93" s="505">
        <v>11810.62</v>
      </c>
      <c r="R93" s="535">
        <v>1659.31</v>
      </c>
      <c r="S93" s="480">
        <v>11.062383000000001</v>
      </c>
      <c r="T93" s="205">
        <v>8.8282593313743938</v>
      </c>
      <c r="U93" s="205">
        <v>6.5008505394134204</v>
      </c>
      <c r="V93" s="205">
        <v>3.7127272312219741</v>
      </c>
      <c r="W93" s="205">
        <v>7.1177899247277487</v>
      </c>
      <c r="X93" s="206">
        <v>95.033076616964294</v>
      </c>
      <c r="Y93" s="215">
        <v>3.6024570007292382</v>
      </c>
      <c r="Z93" s="215">
        <v>7.2751987363792345</v>
      </c>
      <c r="AA93" s="612">
        <v>1.3877430861023665E-2</v>
      </c>
      <c r="AB93" s="611">
        <v>101.85110041265472</v>
      </c>
      <c r="AC93" s="612">
        <v>1.9337703225962954E-2</v>
      </c>
      <c r="AD93" s="611">
        <v>96.334950760966876</v>
      </c>
      <c r="AE93" s="612">
        <v>-1.8539894713583083E-2</v>
      </c>
      <c r="AF93" s="611">
        <v>96.889557676783213</v>
      </c>
      <c r="AG93" s="612">
        <v>1.5960366303764628E-2</v>
      </c>
      <c r="AH93" s="611">
        <v>102.54536586384137</v>
      </c>
      <c r="AI93" s="612">
        <v>-6.3424070745398131E-3</v>
      </c>
      <c r="AJ93" s="611">
        <v>88.591119649955729</v>
      </c>
      <c r="AK93" s="612">
        <v>2.7017691946324973E-2</v>
      </c>
      <c r="AL93" s="611">
        <v>90.841231486355127</v>
      </c>
      <c r="AM93" s="612">
        <v>-1.2034148240395171E-3</v>
      </c>
      <c r="AN93" s="611">
        <v>95.033076616964294</v>
      </c>
      <c r="AO93" s="612">
        <v>0</v>
      </c>
      <c r="AP93" s="611">
        <v>78.880407124681938</v>
      </c>
      <c r="AQ93" s="612">
        <v>1.8484288354898348E-2</v>
      </c>
      <c r="AR93" s="611">
        <v>75.355579868708972</v>
      </c>
      <c r="AS93" s="613">
        <v>-2.1796723913275495E-4</v>
      </c>
      <c r="AT93" s="614">
        <v>-2.1796723913275495E-4</v>
      </c>
      <c r="AU93" s="611">
        <v>95.650250933808749</v>
      </c>
      <c r="AV93" s="626">
        <v>95.730758455682192</v>
      </c>
      <c r="AW93" s="311">
        <v>9.7425240000000013</v>
      </c>
    </row>
    <row r="94" spans="1:49" ht="16.5" thickTop="1" thickBot="1" x14ac:dyDescent="0.3">
      <c r="A94" s="657"/>
      <c r="B94" s="51">
        <v>42948</v>
      </c>
      <c r="C94" s="476">
        <v>26606.3292</v>
      </c>
      <c r="D94" s="480">
        <v>7.37</v>
      </c>
      <c r="E94" s="476">
        <v>7268.3940000000002</v>
      </c>
      <c r="F94" s="480">
        <v>5.08</v>
      </c>
      <c r="G94" s="476">
        <v>6376.62</v>
      </c>
      <c r="H94" s="480">
        <v>8.8260550000000002</v>
      </c>
      <c r="I94" s="476">
        <v>1346.019</v>
      </c>
      <c r="J94" s="480">
        <v>9.2927440000000008</v>
      </c>
      <c r="K94" s="476">
        <v>1403.1179999999999</v>
      </c>
      <c r="L94" s="480">
        <v>10.910009000000001</v>
      </c>
      <c r="M94" s="480">
        <v>31.6</v>
      </c>
      <c r="N94" s="550">
        <v>57</v>
      </c>
      <c r="O94" s="476">
        <v>26681.119999999999</v>
      </c>
      <c r="P94" s="476">
        <v>97560.89</v>
      </c>
      <c r="Q94" s="505">
        <v>13324.27</v>
      </c>
      <c r="R94" s="535">
        <v>1856.87</v>
      </c>
      <c r="S94" s="480">
        <v>10.54</v>
      </c>
      <c r="T94" s="205">
        <v>8.9073966580900645</v>
      </c>
      <c r="U94" s="205">
        <v>6.4066556914940112</v>
      </c>
      <c r="V94" s="205">
        <v>3.6565515240739521</v>
      </c>
      <c r="W94" s="205">
        <v>7.1756611932984002</v>
      </c>
      <c r="X94" s="206">
        <v>94.635082848005425</v>
      </c>
      <c r="Y94" s="215">
        <v>3.6713671202698683</v>
      </c>
      <c r="Z94" s="215">
        <v>7.2078062910253022</v>
      </c>
      <c r="AA94" s="612">
        <v>-4.6694104658269175E-3</v>
      </c>
      <c r="AB94" s="611">
        <v>101.37551581843188</v>
      </c>
      <c r="AC94" s="612">
        <v>1.3883501443319179E-2</v>
      </c>
      <c r="AD94" s="611">
        <v>97.672417188898848</v>
      </c>
      <c r="AE94" s="612">
        <v>8.9640917586581992E-3</v>
      </c>
      <c r="AF94" s="611">
        <v>97.7580845622537</v>
      </c>
      <c r="AG94" s="612">
        <v>-1.4489619065739756E-2</v>
      </c>
      <c r="AH94" s="611">
        <v>101.05952257551739</v>
      </c>
      <c r="AI94" s="612">
        <v>-9.263313319118005E-3</v>
      </c>
      <c r="AJ94" s="611">
        <v>87.770472351346712</v>
      </c>
      <c r="AK94" s="612">
        <v>1.9128644568604303E-2</v>
      </c>
      <c r="AL94" s="611">
        <v>92.578901115631922</v>
      </c>
      <c r="AM94" s="612">
        <v>-4.1879499551824573E-3</v>
      </c>
      <c r="AN94" s="611">
        <v>94.635082848005425</v>
      </c>
      <c r="AO94" s="612">
        <v>1.9354838709677358E-2</v>
      </c>
      <c r="AP94" s="611">
        <v>80.407124681933837</v>
      </c>
      <c r="AQ94" s="612">
        <v>3.4482758620689724E-2</v>
      </c>
      <c r="AR94" s="611">
        <v>77.954048140043767</v>
      </c>
      <c r="AS94" s="613">
        <v>3.526268427804435E-3</v>
      </c>
      <c r="AT94" s="614">
        <v>3.526268427804435E-3</v>
      </c>
      <c r="AU94" s="611">
        <v>95.629402312690345</v>
      </c>
      <c r="AV94" s="626">
        <v>96.068330806794236</v>
      </c>
      <c r="AW94" s="311">
        <v>9.6066696666666669</v>
      </c>
    </row>
    <row r="95" spans="1:49" s="554" customFormat="1" ht="16.5" thickTop="1" thickBot="1" x14ac:dyDescent="0.3">
      <c r="A95" s="657"/>
      <c r="B95" s="51">
        <v>42979</v>
      </c>
      <c r="C95" s="476">
        <v>29753.688900000001</v>
      </c>
      <c r="D95" s="480">
        <v>7.2675179999999999</v>
      </c>
      <c r="E95" s="476">
        <v>8082.2430000000004</v>
      </c>
      <c r="F95" s="480">
        <v>5.0780000000000003</v>
      </c>
      <c r="G95" s="476">
        <v>6783.24</v>
      </c>
      <c r="H95" s="480">
        <v>8.5315980000000007</v>
      </c>
      <c r="I95" s="476">
        <v>1490.038</v>
      </c>
      <c r="J95" s="480">
        <v>9.5029120000000002</v>
      </c>
      <c r="K95" s="476">
        <v>1520.912</v>
      </c>
      <c r="L95" s="480">
        <v>10.123806999999999</v>
      </c>
      <c r="M95" s="480">
        <v>32.200000000000003</v>
      </c>
      <c r="N95" s="550">
        <v>62.3</v>
      </c>
      <c r="O95" s="476">
        <v>21960.66</v>
      </c>
      <c r="P95" s="476">
        <v>80042.710000000006</v>
      </c>
      <c r="Q95" s="505">
        <v>13161.91</v>
      </c>
      <c r="R95" s="535">
        <v>1795.63</v>
      </c>
      <c r="S95" s="480">
        <v>10.97</v>
      </c>
      <c r="T95" s="205">
        <v>8.7065340736979948</v>
      </c>
      <c r="U95" s="205">
        <v>6.4533921383662678</v>
      </c>
      <c r="V95" s="205">
        <v>3.6448226055136779</v>
      </c>
      <c r="W95" s="205">
        <v>7.3299677550497595</v>
      </c>
      <c r="X95" s="206">
        <v>94.795982271788588</v>
      </c>
      <c r="Y95" s="215">
        <v>3.6309837230053237</v>
      </c>
      <c r="Z95" s="215">
        <v>7.2499000334265817</v>
      </c>
      <c r="AA95" s="612">
        <v>-1.3905291723202207E-2</v>
      </c>
      <c r="AB95" s="611">
        <v>99.965859697386477</v>
      </c>
      <c r="AC95" s="612">
        <v>-7.206245201080963E-2</v>
      </c>
      <c r="AD95" s="611">
        <v>90.633903312444048</v>
      </c>
      <c r="AE95" s="612">
        <v>-2.2550088662509293E-2</v>
      </c>
      <c r="AF95" s="611">
        <v>95.553631087897799</v>
      </c>
      <c r="AG95" s="612">
        <v>7.2949833927093977E-3</v>
      </c>
      <c r="AH95" s="611">
        <v>101.79675011438093</v>
      </c>
      <c r="AI95" s="612">
        <v>5.8400213187876915E-3</v>
      </c>
      <c r="AJ95" s="611">
        <v>88.283053781038646</v>
      </c>
      <c r="AK95" s="612">
        <v>-1.0999553011624807E-2</v>
      </c>
      <c r="AL95" s="611">
        <v>91.560574585052564</v>
      </c>
      <c r="AM95" s="612">
        <v>1.7002090444786511E-3</v>
      </c>
      <c r="AN95" s="611">
        <v>94.795982271788588</v>
      </c>
      <c r="AO95" s="612">
        <v>1.8987341772152E-2</v>
      </c>
      <c r="AP95" s="611">
        <v>81.933842239185751</v>
      </c>
      <c r="AQ95" s="612">
        <v>9.2982456140350722E-2</v>
      </c>
      <c r="AR95" s="611">
        <v>85.202407002188181</v>
      </c>
      <c r="AS95" s="613">
        <v>-9.9576130550681884E-3</v>
      </c>
      <c r="AT95" s="614">
        <v>-9.9576130550681884E-3</v>
      </c>
      <c r="AU95" s="611">
        <v>95.966617254835398</v>
      </c>
      <c r="AV95" s="626">
        <v>95.111719541773894</v>
      </c>
      <c r="AW95" s="311">
        <v>9.4537750000000003</v>
      </c>
    </row>
    <row r="96" spans="1:49" s="552" customFormat="1" ht="16.5" thickTop="1" thickBot="1" x14ac:dyDescent="0.3">
      <c r="A96" s="657"/>
      <c r="B96" s="51">
        <v>43009</v>
      </c>
      <c r="C96" s="476">
        <v>29573.344799999999</v>
      </c>
      <c r="D96" s="480">
        <v>7.3954209999999998</v>
      </c>
      <c r="E96" s="476">
        <v>8119.5370000000003</v>
      </c>
      <c r="F96" s="480">
        <v>5.0680649999999998</v>
      </c>
      <c r="G96" s="476">
        <v>6710.415</v>
      </c>
      <c r="H96" s="480">
        <v>8.8414190000000001</v>
      </c>
      <c r="I96" s="476">
        <v>1567.38</v>
      </c>
      <c r="J96" s="480">
        <v>9.8335369999999998</v>
      </c>
      <c r="K96" s="476">
        <v>1784.4770000000001</v>
      </c>
      <c r="L96" s="480">
        <v>10.056084</v>
      </c>
      <c r="M96" s="480">
        <v>32.799999999999997</v>
      </c>
      <c r="N96" s="550">
        <v>66.8</v>
      </c>
      <c r="O96" s="476">
        <v>24418.73</v>
      </c>
      <c r="P96" s="476">
        <v>87701.75</v>
      </c>
      <c r="Q96" s="505">
        <v>12587.95</v>
      </c>
      <c r="R96" s="535">
        <v>1737.69</v>
      </c>
      <c r="S96" s="480">
        <v>11.253394</v>
      </c>
      <c r="T96" s="205">
        <v>9.0292740883224329</v>
      </c>
      <c r="U96" s="205">
        <v>6.458896748319642</v>
      </c>
      <c r="V96" s="205">
        <v>3.5915770394283406</v>
      </c>
      <c r="W96" s="205">
        <v>7.2440711519315872</v>
      </c>
      <c r="X96" s="206">
        <v>94.91749740120504</v>
      </c>
      <c r="Y96" s="215">
        <v>3.5420684881562834</v>
      </c>
      <c r="Z96" s="215">
        <v>7.1307209292451956</v>
      </c>
      <c r="AA96" s="612">
        <v>1.7599268415984692E-2</v>
      </c>
      <c r="AB96" s="611">
        <v>101.72518569463544</v>
      </c>
      <c r="AC96" s="612">
        <v>-6.6894795604063306E-3</v>
      </c>
      <c r="AD96" s="611">
        <v>90.027609668755616</v>
      </c>
      <c r="AE96" s="612">
        <v>3.7068713209245763E-2</v>
      </c>
      <c r="AF96" s="611">
        <v>99.095681234797155</v>
      </c>
      <c r="AG96" s="612">
        <v>8.529793069056435E-4</v>
      </c>
      <c r="AH96" s="611">
        <v>101.88358063573874</v>
      </c>
      <c r="AI96" s="612">
        <v>-1.6438723793693155E-2</v>
      </c>
      <c r="AJ96" s="611">
        <v>86.831793044268395</v>
      </c>
      <c r="AK96" s="612">
        <v>-2.4487918876002657E-2</v>
      </c>
      <c r="AL96" s="611">
        <v>89.318446662373603</v>
      </c>
      <c r="AM96" s="612">
        <v>1.2818594892349822E-3</v>
      </c>
      <c r="AN96" s="611">
        <v>94.917497401205026</v>
      </c>
      <c r="AO96" s="612">
        <v>1.8633540372670732E-2</v>
      </c>
      <c r="AP96" s="611">
        <v>83.46055979643765</v>
      </c>
      <c r="AQ96" s="612">
        <v>7.2231139646870002E-2</v>
      </c>
      <c r="AR96" s="611">
        <v>91.356673960612696</v>
      </c>
      <c r="AS96" s="613">
        <v>1.3400872444203344E-2</v>
      </c>
      <c r="AT96" s="614">
        <v>1.3400872444203344E-2</v>
      </c>
      <c r="AU96" s="611">
        <v>95.011018814007912</v>
      </c>
      <c r="AV96" s="626">
        <v>96.386299563302046</v>
      </c>
      <c r="AW96" s="311">
        <v>9.5682996666666664</v>
      </c>
    </row>
    <row r="97" spans="1:49" s="552" customFormat="1" ht="16.5" thickTop="1" thickBot="1" x14ac:dyDescent="0.3">
      <c r="A97" s="657"/>
      <c r="B97" s="51">
        <v>43040</v>
      </c>
      <c r="C97" s="476">
        <v>30293.360499999999</v>
      </c>
      <c r="D97" s="480">
        <v>7.405081</v>
      </c>
      <c r="E97" s="476">
        <v>7758.5550000000003</v>
      </c>
      <c r="F97" s="480">
        <v>5.1825669999999997</v>
      </c>
      <c r="G97" s="476">
        <v>6998.0739999999996</v>
      </c>
      <c r="H97" s="480">
        <v>8.505827</v>
      </c>
      <c r="I97" s="476">
        <v>2095.9409999999998</v>
      </c>
      <c r="J97" s="480">
        <v>9.455667</v>
      </c>
      <c r="K97" s="476">
        <v>1735.962</v>
      </c>
      <c r="L97" s="480">
        <v>10.608256000000001</v>
      </c>
      <c r="M97" s="480">
        <v>33.5</v>
      </c>
      <c r="N97" s="550">
        <v>70.400000000000006</v>
      </c>
      <c r="O97" s="476">
        <v>26327.57</v>
      </c>
      <c r="P97" s="476">
        <v>89245.35</v>
      </c>
      <c r="Q97" s="505">
        <v>12944.89</v>
      </c>
      <c r="R97" s="535">
        <v>1898.6</v>
      </c>
      <c r="S97" s="480">
        <v>10.692434</v>
      </c>
      <c r="T97" s="205">
        <v>8.724741153917714</v>
      </c>
      <c r="U97" s="205">
        <v>6.5027918726249991</v>
      </c>
      <c r="V97" s="205">
        <v>3.3898058195268308</v>
      </c>
      <c r="W97" s="205">
        <v>6.8181238807542401</v>
      </c>
      <c r="X97" s="206">
        <v>95.44588033385611</v>
      </c>
      <c r="Y97" s="215">
        <v>3.5538976665113289</v>
      </c>
      <c r="Z97" s="215">
        <v>6.3150281522376659</v>
      </c>
      <c r="AA97" s="612">
        <v>1.3062136692421067E-3</v>
      </c>
      <c r="AB97" s="611">
        <v>101.85806052269596</v>
      </c>
      <c r="AC97" s="612">
        <v>5.4909246979241599E-2</v>
      </c>
      <c r="AD97" s="611">
        <v>94.970957923008072</v>
      </c>
      <c r="AE97" s="612">
        <v>-3.3727288752765983E-2</v>
      </c>
      <c r="AF97" s="611">
        <v>95.753452579639102</v>
      </c>
      <c r="AG97" s="612">
        <v>6.796071529828529E-3</v>
      </c>
      <c r="AH97" s="611">
        <v>102.57598873745427</v>
      </c>
      <c r="AI97" s="612">
        <v>-0.11439134767736214</v>
      </c>
      <c r="AJ97" s="611">
        <v>76.898987216692731</v>
      </c>
      <c r="AK97" s="612">
        <v>3.3396244015606591E-3</v>
      </c>
      <c r="AL97" s="611">
        <v>89.616736726356763</v>
      </c>
      <c r="AM97" s="612">
        <v>5.5667600507591786E-3</v>
      </c>
      <c r="AN97" s="611">
        <v>95.445880333856095</v>
      </c>
      <c r="AO97" s="612">
        <v>2.1341463414634276E-2</v>
      </c>
      <c r="AP97" s="611">
        <v>85.241730279898221</v>
      </c>
      <c r="AQ97" s="612">
        <v>5.3892215568862367E-2</v>
      </c>
      <c r="AR97" s="611">
        <v>96.280087527352308</v>
      </c>
      <c r="AS97" s="613">
        <v>-7.4264876578788216E-3</v>
      </c>
      <c r="AT97" s="614">
        <v>-7.4264876578788216E-3</v>
      </c>
      <c r="AU97" s="611">
        <v>96.284249357928232</v>
      </c>
      <c r="AV97" s="626">
        <v>95.670487899206577</v>
      </c>
      <c r="AW97" s="311">
        <v>9.5685903333333329</v>
      </c>
    </row>
    <row r="98" spans="1:49" ht="16.5" thickTop="1" thickBot="1" x14ac:dyDescent="0.3">
      <c r="A98" s="658"/>
      <c r="B98" s="51">
        <v>43070</v>
      </c>
      <c r="C98" s="553">
        <v>31518.195599999999</v>
      </c>
      <c r="D98" s="482">
        <v>7.8996979999999999</v>
      </c>
      <c r="E98" s="553">
        <v>7898.3410000000003</v>
      </c>
      <c r="F98" s="482">
        <v>5.370387</v>
      </c>
      <c r="G98" s="553">
        <v>7160.8609999999999</v>
      </c>
      <c r="H98" s="482">
        <v>9.4083129999999997</v>
      </c>
      <c r="I98" s="553">
        <v>1981.7570000000001</v>
      </c>
      <c r="J98" s="482">
        <v>9.6624660000000002</v>
      </c>
      <c r="K98" s="553">
        <v>2639.5</v>
      </c>
      <c r="L98" s="482">
        <v>10.638216</v>
      </c>
      <c r="M98" s="482">
        <v>33.4</v>
      </c>
      <c r="N98" s="587">
        <v>69.5</v>
      </c>
      <c r="O98" s="553">
        <v>23455.17</v>
      </c>
      <c r="P98" s="553">
        <v>86322.3</v>
      </c>
      <c r="Q98" s="553">
        <v>12105.22</v>
      </c>
      <c r="R98" s="588">
        <v>2479.11</v>
      </c>
      <c r="S98" s="482">
        <v>11.225412</v>
      </c>
      <c r="T98" s="205">
        <v>9.4634032910764727</v>
      </c>
      <c r="U98" s="205">
        <v>6.8090720489806849</v>
      </c>
      <c r="V98" s="205">
        <v>3.6803101405788152</v>
      </c>
      <c r="W98" s="205">
        <v>4.8828894240271703</v>
      </c>
      <c r="X98" s="206">
        <v>95.728146048032215</v>
      </c>
      <c r="Y98" s="215">
        <v>3.480729310382678</v>
      </c>
      <c r="Z98" s="215">
        <v>5.2466737870927851</v>
      </c>
      <c r="AA98" s="612">
        <v>6.6794272743269101E-2</v>
      </c>
      <c r="AB98" s="611">
        <v>108.66159559834934</v>
      </c>
      <c r="AC98" s="612">
        <v>2.8242154035498235E-3</v>
      </c>
      <c r="AD98" s="611">
        <v>95.239176365264115</v>
      </c>
      <c r="AE98" s="612">
        <v>8.4662928576061391E-2</v>
      </c>
      <c r="AF98" s="611">
        <v>103.86022029630037</v>
      </c>
      <c r="AG98" s="612">
        <v>4.7099796880328171E-2</v>
      </c>
      <c r="AH98" s="611">
        <v>107.40729697178719</v>
      </c>
      <c r="AI98" s="612">
        <v>-0.16917650078350333</v>
      </c>
      <c r="AJ98" s="611">
        <v>63.889485645577302</v>
      </c>
      <c r="AK98" s="612">
        <v>-2.0588200053738848E-2</v>
      </c>
      <c r="AL98" s="611">
        <v>87.771689422471283</v>
      </c>
      <c r="AM98" s="612">
        <v>2.9573378462095512E-3</v>
      </c>
      <c r="AN98" s="611">
        <v>95.728146048032201</v>
      </c>
      <c r="AO98" s="612">
        <v>-2.9850746268657025E-3</v>
      </c>
      <c r="AP98" s="611">
        <v>84.987277353689564</v>
      </c>
      <c r="AQ98" s="612">
        <v>-1.2784090909090939E-2</v>
      </c>
      <c r="AR98" s="611">
        <v>95.049234135667405</v>
      </c>
      <c r="AS98" s="613">
        <v>1.5772839629493857E-2</v>
      </c>
      <c r="AT98" s="614">
        <v>1.5772839629493857E-2</v>
      </c>
      <c r="AU98" s="611">
        <v>95.569195568423453</v>
      </c>
      <c r="AV98" s="626">
        <v>97.179483162116199</v>
      </c>
      <c r="AW98" s="311">
        <v>9.921108666666667</v>
      </c>
    </row>
    <row r="99" spans="1:49" ht="17.25" customHeight="1" x14ac:dyDescent="0.25">
      <c r="A99" s="643">
        <v>2018</v>
      </c>
      <c r="B99" s="46">
        <v>43101</v>
      </c>
      <c r="C99" s="589">
        <v>28466.243600000002</v>
      </c>
      <c r="D99" s="590">
        <v>7.2633039999999998</v>
      </c>
      <c r="E99" s="589">
        <v>8273.9580000000005</v>
      </c>
      <c r="F99" s="590">
        <v>5.0663929999999997</v>
      </c>
      <c r="G99" s="589">
        <v>6121.1180000000004</v>
      </c>
      <c r="H99" s="590">
        <v>8.8197650000000003</v>
      </c>
      <c r="I99" s="589">
        <v>1233.95</v>
      </c>
      <c r="J99" s="590">
        <v>9.6161919999999999</v>
      </c>
      <c r="K99" s="589">
        <v>1221.4960000000001</v>
      </c>
      <c r="L99" s="591">
        <v>10.723948</v>
      </c>
      <c r="M99" s="591">
        <v>32.9</v>
      </c>
      <c r="N99" s="591">
        <v>65.400000000000006</v>
      </c>
      <c r="O99" s="589">
        <v>23452.21</v>
      </c>
      <c r="P99" s="589">
        <v>79082.539999999994</v>
      </c>
      <c r="Q99" s="589">
        <v>9951.51</v>
      </c>
      <c r="R99" s="589">
        <v>2463.85</v>
      </c>
      <c r="S99" s="591">
        <v>10.955689</v>
      </c>
      <c r="T99" s="205">
        <v>8.9533805011279295</v>
      </c>
      <c r="U99" s="205">
        <v>6.4257947625750793</v>
      </c>
      <c r="V99" s="205">
        <v>3.3720719710423879</v>
      </c>
      <c r="W99" s="205">
        <v>4.0390080564969457</v>
      </c>
      <c r="X99" s="206">
        <v>95.831996063880609</v>
      </c>
      <c r="Y99" s="215">
        <v>3.4561864757653424</v>
      </c>
      <c r="Z99" s="215">
        <v>5.2235486687581156</v>
      </c>
      <c r="AA99" s="612">
        <v>-8.055928213964636E-2</v>
      </c>
      <c r="AB99" s="611">
        <v>99.907895460797761</v>
      </c>
      <c r="AC99" s="612">
        <v>8.0588700210637576E-3</v>
      </c>
      <c r="AD99" s="611">
        <v>96.006696508504945</v>
      </c>
      <c r="AE99" s="612">
        <v>-5.389422539240929E-2</v>
      </c>
      <c r="AF99" s="611">
        <v>98.26275417434627</v>
      </c>
      <c r="AG99" s="612">
        <v>-5.6289209990512901E-2</v>
      </c>
      <c r="AH99" s="611">
        <v>101.36142507802889</v>
      </c>
      <c r="AI99" s="612">
        <v>-4.407576928369128E-3</v>
      </c>
      <c r="AJ99" s="611">
        <v>63.607887822680482</v>
      </c>
      <c r="AK99" s="612">
        <v>-7.0510609785502387E-3</v>
      </c>
      <c r="AL99" s="611">
        <v>87.152805888163059</v>
      </c>
      <c r="AM99" s="612">
        <v>1.0848430700443057E-3</v>
      </c>
      <c r="AN99" s="611">
        <v>95.831996063880595</v>
      </c>
      <c r="AO99" s="612">
        <v>-1.4970059880239472E-2</v>
      </c>
      <c r="AP99" s="611">
        <v>83.715012722646307</v>
      </c>
      <c r="AQ99" s="612">
        <v>-5.8992805755395561E-2</v>
      </c>
      <c r="AR99" s="611">
        <v>89.442013129102861</v>
      </c>
      <c r="AS99" s="613">
        <v>-2.7324750973749957E-2</v>
      </c>
      <c r="AT99" s="614">
        <v>-2.7324750973749957E-2</v>
      </c>
      <c r="AU99" s="611">
        <v>97.076593163643935</v>
      </c>
      <c r="AV99" s="626">
        <v>94.524077984953649</v>
      </c>
      <c r="AW99" s="311">
        <v>9.6476469999999992</v>
      </c>
    </row>
    <row r="100" spans="1:49" ht="17.25" customHeight="1" x14ac:dyDescent="0.25">
      <c r="A100" s="644"/>
      <c r="B100" s="37">
        <v>43132</v>
      </c>
      <c r="C100" s="557">
        <v>27560.002100000002</v>
      </c>
      <c r="D100" s="555">
        <v>7.3445790000000004</v>
      </c>
      <c r="E100" s="557">
        <v>7425.0519999999997</v>
      </c>
      <c r="F100" s="555">
        <v>5.1199899999999996</v>
      </c>
      <c r="G100" s="557">
        <v>6334.0259999999998</v>
      </c>
      <c r="H100" s="555">
        <v>8.7624060000000004</v>
      </c>
      <c r="I100" s="557">
        <v>1173.566</v>
      </c>
      <c r="J100" s="555">
        <v>9.7608230000000002</v>
      </c>
      <c r="K100" s="557">
        <v>1587.703</v>
      </c>
      <c r="L100" s="559">
        <v>10.216400999999999</v>
      </c>
      <c r="M100" s="555">
        <v>32.9</v>
      </c>
      <c r="N100" s="559">
        <v>63.3</v>
      </c>
      <c r="O100" s="557">
        <v>22448.1</v>
      </c>
      <c r="P100" s="557">
        <v>74441.88</v>
      </c>
      <c r="Q100" s="557">
        <v>10299.94</v>
      </c>
      <c r="R100" s="557">
        <v>1526.2</v>
      </c>
      <c r="S100" s="559">
        <v>11.054361999999999</v>
      </c>
      <c r="T100" s="205">
        <v>8.9184757817651779</v>
      </c>
      <c r="U100" s="205">
        <v>6.457710055706162</v>
      </c>
      <c r="V100" s="205">
        <v>3.3161773156748238</v>
      </c>
      <c r="W100" s="205">
        <v>6.7487485257502291</v>
      </c>
      <c r="X100" s="206">
        <v>96.273529801212533</v>
      </c>
      <c r="Y100" s="215">
        <v>3.3380476896243323</v>
      </c>
      <c r="Z100" s="215">
        <v>5.5961604830237128</v>
      </c>
      <c r="AA100" s="612">
        <v>1.1189811138291983E-2</v>
      </c>
      <c r="AB100" s="611">
        <v>101.0258459422283</v>
      </c>
      <c r="AC100" s="612">
        <v>-4.7328371976440131E-2</v>
      </c>
      <c r="AD100" s="611">
        <v>91.46285586392122</v>
      </c>
      <c r="AE100" s="612">
        <v>-3.8984961443729871E-3</v>
      </c>
      <c r="AF100" s="611">
        <v>97.879677206062112</v>
      </c>
      <c r="AG100" s="612">
        <v>4.9667464197522548E-3</v>
      </c>
      <c r="AH100" s="611">
        <v>101.86486157313617</v>
      </c>
      <c r="AI100" s="612">
        <v>7.1333079845542047E-2</v>
      </c>
      <c r="AJ100" s="611">
        <v>68.145234363542031</v>
      </c>
      <c r="AK100" s="612">
        <v>-3.4181832192618944E-2</v>
      </c>
      <c r="AL100" s="611">
        <v>84.173763302177974</v>
      </c>
      <c r="AM100" s="612">
        <v>4.6073728552789017E-3</v>
      </c>
      <c r="AN100" s="611">
        <v>96.273529801212518</v>
      </c>
      <c r="AO100" s="612">
        <v>0</v>
      </c>
      <c r="AP100" s="611">
        <v>83.715012722646307</v>
      </c>
      <c r="AQ100" s="612">
        <v>-3.2110091743119407E-2</v>
      </c>
      <c r="AR100" s="611">
        <v>86.570021881838073</v>
      </c>
      <c r="AS100" s="613">
        <v>-1.0745147083610627E-3</v>
      </c>
      <c r="AT100" s="614">
        <v>-1.0745147083610627E-3</v>
      </c>
      <c r="AU100" s="611">
        <v>94.423999430067326</v>
      </c>
      <c r="AV100" s="626">
        <v>94.422510472864545</v>
      </c>
      <c r="AW100" s="638">
        <v>9.5384473333333322</v>
      </c>
    </row>
    <row r="101" spans="1:49" ht="17.25" customHeight="1" x14ac:dyDescent="0.25">
      <c r="A101" s="644"/>
      <c r="B101" s="37">
        <v>43160</v>
      </c>
      <c r="C101" s="557">
        <v>32164.529500000001</v>
      </c>
      <c r="D101" s="555">
        <v>7.3973120000000003</v>
      </c>
      <c r="E101" s="557">
        <v>8855.8870000000006</v>
      </c>
      <c r="F101" s="555">
        <v>5.0577329999999998</v>
      </c>
      <c r="G101" s="557">
        <v>7243.6229999999996</v>
      </c>
      <c r="H101" s="555">
        <v>8.684488</v>
      </c>
      <c r="I101" s="557">
        <v>1524.259</v>
      </c>
      <c r="J101" s="555">
        <v>10.030854</v>
      </c>
      <c r="K101" s="557">
        <v>1963.18</v>
      </c>
      <c r="L101" s="559">
        <v>9.7701689999999992</v>
      </c>
      <c r="M101" s="555">
        <v>32.5</v>
      </c>
      <c r="N101" s="559">
        <v>59.9</v>
      </c>
      <c r="O101" s="557">
        <v>24468.77</v>
      </c>
      <c r="P101" s="557">
        <v>81380.53</v>
      </c>
      <c r="Q101" s="557">
        <v>12334.79</v>
      </c>
      <c r="R101" s="557">
        <v>2055.5500000000002</v>
      </c>
      <c r="S101" s="559">
        <v>11.061267000000001</v>
      </c>
      <c r="T101" s="205">
        <v>8.918548003635312</v>
      </c>
      <c r="U101" s="205">
        <v>6.5576735616891684</v>
      </c>
      <c r="V101" s="205">
        <v>3.3258937821557848</v>
      </c>
      <c r="W101" s="205">
        <v>6.0007248668239646</v>
      </c>
      <c r="X101" s="206">
        <v>96.906445261114527</v>
      </c>
      <c r="Y101" s="215">
        <v>3.3435875698076258</v>
      </c>
      <c r="Z101" s="215">
        <v>6.3466347778211984</v>
      </c>
      <c r="AA101" s="612">
        <v>7.1798533312801283E-3</v>
      </c>
      <c r="AB101" s="611">
        <v>101.751196698762</v>
      </c>
      <c r="AC101" s="612">
        <v>-4.3678003633569218E-2</v>
      </c>
      <c r="AD101" s="611">
        <v>87.467940913160248</v>
      </c>
      <c r="AE101" s="612">
        <v>8.0980059711244223E-6</v>
      </c>
      <c r="AF101" s="611">
        <v>97.880469836272582</v>
      </c>
      <c r="AG101" s="612">
        <v>1.5479714189811977E-2</v>
      </c>
      <c r="AH101" s="611">
        <v>103.44170051627307</v>
      </c>
      <c r="AI101" s="612">
        <v>0.13410521322147462</v>
      </c>
      <c r="AJ101" s="611">
        <v>77.283865547892191</v>
      </c>
      <c r="AK101" s="612">
        <v>1.6596168474505291E-3</v>
      </c>
      <c r="AL101" s="611">
        <v>84.313459497867584</v>
      </c>
      <c r="AM101" s="612">
        <v>6.5741378882528956E-3</v>
      </c>
      <c r="AN101" s="611">
        <v>96.906445261114513</v>
      </c>
      <c r="AO101" s="612">
        <v>-1.2158054711246202E-2</v>
      </c>
      <c r="AP101" s="611">
        <v>82.697201017811707</v>
      </c>
      <c r="AQ101" s="612">
        <v>-5.3712480252764538E-2</v>
      </c>
      <c r="AR101" s="611">
        <v>81.920131291028454</v>
      </c>
      <c r="AS101" s="613">
        <v>7.2045081368252578E-3</v>
      </c>
      <c r="AT101" s="614">
        <v>7.2045081368252578E-3</v>
      </c>
      <c r="AU101" s="611">
        <v>94.322539453857445</v>
      </c>
      <c r="AV101" s="626">
        <v>95.102778217865762</v>
      </c>
      <c r="AW101" s="638">
        <v>9.4095826666666671</v>
      </c>
    </row>
    <row r="102" spans="1:49" ht="17.25" customHeight="1" x14ac:dyDescent="0.25">
      <c r="A102" s="644"/>
      <c r="B102" s="37">
        <v>43191</v>
      </c>
      <c r="C102" s="557">
        <v>30500.752499999999</v>
      </c>
      <c r="D102" s="555">
        <v>7.3326062365182603</v>
      </c>
      <c r="E102" s="557">
        <v>8560.8790000000008</v>
      </c>
      <c r="F102" s="555">
        <v>5.2380742678409504</v>
      </c>
      <c r="G102" s="557">
        <v>7129.1729999999998</v>
      </c>
      <c r="H102" s="555">
        <v>8.6752642978365095</v>
      </c>
      <c r="I102" s="557">
        <v>1324.288</v>
      </c>
      <c r="J102" s="555">
        <v>9.8465288517301399</v>
      </c>
      <c r="K102" s="557">
        <v>1407.575</v>
      </c>
      <c r="L102" s="559">
        <v>10.6615349093299</v>
      </c>
      <c r="M102" s="555">
        <v>31.8</v>
      </c>
      <c r="N102" s="559">
        <v>56</v>
      </c>
      <c r="O102" s="557">
        <v>26102.57</v>
      </c>
      <c r="P102" s="557">
        <v>88453.56</v>
      </c>
      <c r="Q102" s="557">
        <v>11703.85</v>
      </c>
      <c r="R102" s="557">
        <v>1860.58</v>
      </c>
      <c r="S102" s="559">
        <v>10.596813781511401</v>
      </c>
      <c r="T102" s="205">
        <v>8.858750279914938</v>
      </c>
      <c r="U102" s="205">
        <v>6.4805152725813793</v>
      </c>
      <c r="V102" s="205">
        <v>3.3886916115922685</v>
      </c>
      <c r="W102" s="205">
        <v>6.2904309408894008</v>
      </c>
      <c r="X102" s="206">
        <v>97.104451839898729</v>
      </c>
      <c r="Y102" s="215">
        <v>3.4504893867222726</v>
      </c>
      <c r="Z102" s="215">
        <v>6.4013062795984021</v>
      </c>
      <c r="AA102" s="612">
        <v>-8.7471994532257735E-3</v>
      </c>
      <c r="AB102" s="611">
        <v>100.86115868663352</v>
      </c>
      <c r="AC102" s="612">
        <v>9.1233417695221197E-2</v>
      </c>
      <c r="AD102" s="611">
        <v>95.447940101431527</v>
      </c>
      <c r="AE102" s="612">
        <v>-6.7048721042931581E-3</v>
      </c>
      <c r="AF102" s="611">
        <v>97.224193804512254</v>
      </c>
      <c r="AG102" s="612">
        <v>-1.1766107047255003E-2</v>
      </c>
      <c r="AH102" s="611">
        <v>102.22459439484851</v>
      </c>
      <c r="AI102" s="612">
        <v>8.6142504951218779E-3</v>
      </c>
      <c r="AJ102" s="611">
        <v>77.949608124953059</v>
      </c>
      <c r="AK102" s="612">
        <v>3.1972189955472796E-2</v>
      </c>
      <c r="AL102" s="611">
        <v>87.009145440736461</v>
      </c>
      <c r="AM102" s="612">
        <v>2.0432756381751904E-3</v>
      </c>
      <c r="AN102" s="611">
        <v>97.104451839898701</v>
      </c>
      <c r="AO102" s="612">
        <v>-2.1538461538461506E-2</v>
      </c>
      <c r="AP102" s="611">
        <v>80.916030534351151</v>
      </c>
      <c r="AQ102" s="612">
        <v>-6.5108514190317157E-2</v>
      </c>
      <c r="AR102" s="611">
        <v>76.586433260393889</v>
      </c>
      <c r="AS102" s="613">
        <v>6.8463663566152733E-3</v>
      </c>
      <c r="AT102" s="614">
        <v>6.8463663566152733E-3</v>
      </c>
      <c r="AU102" s="611">
        <v>95.002086956838781</v>
      </c>
      <c r="AV102" s="626">
        <v>95.753886679077198</v>
      </c>
      <c r="AW102" s="638">
        <v>9.5303183091198544</v>
      </c>
    </row>
    <row r="103" spans="1:49" s="601" customFormat="1" ht="17.25" customHeight="1" x14ac:dyDescent="0.25">
      <c r="A103" s="644"/>
      <c r="B103" s="37">
        <v>43221</v>
      </c>
      <c r="C103" s="634">
        <v>30328.546200000001</v>
      </c>
      <c r="D103" s="555">
        <v>7.3388107208383104</v>
      </c>
      <c r="E103" s="634">
        <v>8572.5709999999999</v>
      </c>
      <c r="F103" s="635">
        <v>5.1532404922630599</v>
      </c>
      <c r="G103" s="634">
        <v>7059.5230000000001</v>
      </c>
      <c r="H103" s="635">
        <v>8.6293124903764706</v>
      </c>
      <c r="I103" s="634">
        <v>1475.34</v>
      </c>
      <c r="J103" s="635">
        <v>9.8626486098119805</v>
      </c>
      <c r="K103" s="634">
        <v>1397.5530000000001</v>
      </c>
      <c r="L103" s="555">
        <v>10.801894454092301</v>
      </c>
      <c r="M103" s="555">
        <v>31.6</v>
      </c>
      <c r="N103" s="555">
        <v>54.4</v>
      </c>
      <c r="O103" s="557">
        <v>27451.52</v>
      </c>
      <c r="P103" s="557">
        <v>99837.96</v>
      </c>
      <c r="Q103" s="557">
        <v>13771.33</v>
      </c>
      <c r="R103" s="557">
        <v>1992.16</v>
      </c>
      <c r="S103" s="555">
        <v>11.1808480085339</v>
      </c>
      <c r="T103" s="636">
        <v>8.8425074895754019</v>
      </c>
      <c r="U103" s="636">
        <v>6.4722890423596109</v>
      </c>
      <c r="V103" s="636">
        <v>3.6368827664187631</v>
      </c>
      <c r="W103" s="636">
        <v>6.9127630310818402</v>
      </c>
      <c r="X103" s="600">
        <v>97.287354413155057</v>
      </c>
      <c r="Y103" s="637">
        <v>3.5011499611654675</v>
      </c>
      <c r="Z103" s="637">
        <v>6.7638560992612655</v>
      </c>
      <c r="AA103" s="612">
        <v>8.461499390421956E-4</v>
      </c>
      <c r="AB103" s="611">
        <v>100.94650234990793</v>
      </c>
      <c r="AC103" s="612">
        <v>1.3165041052350945E-2</v>
      </c>
      <c r="AD103" s="611">
        <v>96.704516151229214</v>
      </c>
      <c r="AE103" s="612">
        <v>-1.8335306703883836E-3</v>
      </c>
      <c r="AF103" s="611">
        <v>97.045930263267891</v>
      </c>
      <c r="AG103" s="612">
        <v>-1.2693790348080602E-3</v>
      </c>
      <c r="AH103" s="611">
        <v>102.09483263788194</v>
      </c>
      <c r="AI103" s="612">
        <v>5.6636849390935273E-2</v>
      </c>
      <c r="AJ103" s="611">
        <v>82.364428340408452</v>
      </c>
      <c r="AK103" s="612">
        <v>1.4682141796505954E-2</v>
      </c>
      <c r="AL103" s="611">
        <v>88.286626051690163</v>
      </c>
      <c r="AM103" s="612">
        <v>1.8835652721451712E-3</v>
      </c>
      <c r="AN103" s="611">
        <v>97.287354413155029</v>
      </c>
      <c r="AO103" s="612">
        <v>-6.2893081761006275E-3</v>
      </c>
      <c r="AP103" s="611">
        <v>80.407124681933851</v>
      </c>
      <c r="AQ103" s="612">
        <v>-2.8571428571428581E-2</v>
      </c>
      <c r="AR103" s="611">
        <v>74.398249452954062</v>
      </c>
      <c r="AS103" s="613">
        <v>5.5316512576610187E-3</v>
      </c>
      <c r="AT103" s="614">
        <v>5.5316512576610187E-3</v>
      </c>
      <c r="AU103" s="611">
        <v>95.652506048788325</v>
      </c>
      <c r="AV103" s="626">
        <v>96.283563786751444</v>
      </c>
      <c r="AW103" s="638">
        <v>9.7738510611548364</v>
      </c>
    </row>
    <row r="104" spans="1:49" ht="17.25" customHeight="1" x14ac:dyDescent="0.25">
      <c r="A104" s="644"/>
      <c r="B104" s="37">
        <v>43252</v>
      </c>
      <c r="C104" s="634">
        <v>29357.8927</v>
      </c>
      <c r="D104" s="641">
        <v>7.3775168474541104</v>
      </c>
      <c r="E104" s="634">
        <v>8084.8819999999996</v>
      </c>
      <c r="F104" s="635">
        <v>5.2304362636337798</v>
      </c>
      <c r="G104" s="634">
        <v>7227.4409999999998</v>
      </c>
      <c r="H104" s="635">
        <v>8.5090449026149102</v>
      </c>
      <c r="I104" s="634">
        <v>1680.51</v>
      </c>
      <c r="J104" s="635">
        <v>9.1431351196958097</v>
      </c>
      <c r="K104" s="634">
        <v>1310.229</v>
      </c>
      <c r="L104" s="555">
        <v>10.9091845776578</v>
      </c>
      <c r="M104" s="555">
        <v>31.3</v>
      </c>
      <c r="N104" s="555">
        <v>53.6</v>
      </c>
      <c r="O104" s="557">
        <v>25928.05</v>
      </c>
      <c r="P104" s="557">
        <v>90174.53</v>
      </c>
      <c r="Q104" s="557">
        <v>12551.03</v>
      </c>
      <c r="R104" s="557">
        <v>1770.65</v>
      </c>
      <c r="S104" s="555">
        <v>10.941365254087099</v>
      </c>
      <c r="T104" s="636">
        <v>8.6286678047510605</v>
      </c>
      <c r="U104" s="636">
        <v>6.5534457055878397</v>
      </c>
      <c r="V104" s="636">
        <v>3.4778755054853723</v>
      </c>
      <c r="W104" s="636">
        <v>7.0883743258125547</v>
      </c>
      <c r="X104" s="600">
        <v>97.315993211976007</v>
      </c>
      <c r="Y104" s="637">
        <v>3.6021848399177334</v>
      </c>
      <c r="Z104" s="637">
        <v>7.0295564440544673</v>
      </c>
      <c r="AA104" s="612">
        <v>5.2741688112891705E-3</v>
      </c>
      <c r="AB104" s="611">
        <v>101.47891124421055</v>
      </c>
      <c r="AC104" s="612">
        <v>9.9325284117040002E-3</v>
      </c>
      <c r="AD104" s="611">
        <v>97.665036505441392</v>
      </c>
      <c r="AE104" s="612">
        <v>-2.4183149980527729E-2</v>
      </c>
      <c r="AF104" s="611">
        <v>94.699053976711454</v>
      </c>
      <c r="AG104" s="612">
        <v>1.253909748113502E-2</v>
      </c>
      <c r="AH104" s="611">
        <v>103.3750096966485</v>
      </c>
      <c r="AI104" s="612">
        <v>3.928237693025749E-2</v>
      </c>
      <c r="AJ104" s="611">
        <v>85.599898860121556</v>
      </c>
      <c r="AK104" s="612">
        <v>2.8857626743481024E-2</v>
      </c>
      <c r="AL104" s="611">
        <v>90.834368552731121</v>
      </c>
      <c r="AM104" s="612">
        <v>2.9437329233283904E-4</v>
      </c>
      <c r="AN104" s="611">
        <v>97.315993211975979</v>
      </c>
      <c r="AO104" s="612">
        <v>-9.493670886076E-3</v>
      </c>
      <c r="AP104" s="611">
        <v>79.643765903307894</v>
      </c>
      <c r="AQ104" s="612">
        <v>-1.4705882352941124E-2</v>
      </c>
      <c r="AR104" s="611">
        <v>73.304157549234148</v>
      </c>
      <c r="AS104" s="613">
        <v>-1.1070664206910045E-3</v>
      </c>
      <c r="AT104" s="614">
        <v>-1.1070664206910045E-3</v>
      </c>
      <c r="AU104" s="611">
        <v>96.181622354171537</v>
      </c>
      <c r="AV104" s="626">
        <v>96.176971486418665</v>
      </c>
      <c r="AW104" s="638">
        <v>9.7426888930663367</v>
      </c>
    </row>
    <row r="105" spans="1:49" ht="17.25" customHeight="1" x14ac:dyDescent="0.25">
      <c r="A105" s="644"/>
      <c r="B105" s="37">
        <v>43282</v>
      </c>
      <c r="C105" s="634">
        <v>27666.398399999998</v>
      </c>
      <c r="D105" s="641">
        <v>7.32430094695665</v>
      </c>
      <c r="E105" s="634">
        <v>7501.1670000000004</v>
      </c>
      <c r="F105" s="635">
        <v>5.1559430685918599</v>
      </c>
      <c r="G105" s="634">
        <v>6296.0450000000001</v>
      </c>
      <c r="H105" s="635">
        <v>8.577470459629815</v>
      </c>
      <c r="I105" s="634">
        <v>1725.202</v>
      </c>
      <c r="J105" s="635">
        <v>8.9085567950883426</v>
      </c>
      <c r="K105" s="634">
        <v>1111.203</v>
      </c>
      <c r="L105" s="555">
        <v>11.275095549598049</v>
      </c>
      <c r="M105" s="555">
        <v>31.2</v>
      </c>
      <c r="N105" s="555">
        <v>54.2</v>
      </c>
      <c r="O105" s="557">
        <v>24123.23</v>
      </c>
      <c r="P105" s="557">
        <v>89058.05</v>
      </c>
      <c r="Q105" s="557">
        <v>13687.3</v>
      </c>
      <c r="R105" s="557">
        <v>1931.18</v>
      </c>
      <c r="S105" s="555">
        <v>10.982759084481064</v>
      </c>
      <c r="T105" s="636">
        <v>8.6486801865096528</v>
      </c>
      <c r="U105" s="636">
        <v>6.5142572642535219</v>
      </c>
      <c r="V105" s="636">
        <v>3.6917962478490653</v>
      </c>
      <c r="W105" s="636">
        <v>7.0875319752690062</v>
      </c>
      <c r="X105" s="600">
        <v>97.301673812565539</v>
      </c>
      <c r="Y105" s="637">
        <v>3.5928812069923297</v>
      </c>
      <c r="Z105" s="637">
        <v>6.9394596574770526</v>
      </c>
      <c r="AA105" s="612">
        <v>-7.2132536729921926E-3</v>
      </c>
      <c r="AB105" s="611">
        <v>100.74691811494699</v>
      </c>
      <c r="AC105" s="612">
        <v>3.3541551097195699E-2</v>
      </c>
      <c r="AD105" s="611">
        <v>100.94087331779814</v>
      </c>
      <c r="AE105" s="612">
        <v>2.3192898615906898E-3</v>
      </c>
      <c r="AF105" s="611">
        <v>94.918688532501875</v>
      </c>
      <c r="AG105" s="612">
        <v>-5.9798223857876476E-3</v>
      </c>
      <c r="AH105" s="611">
        <v>102.75684549953347</v>
      </c>
      <c r="AI105" s="612">
        <v>-1.2816852285696845E-2</v>
      </c>
      <c r="AJ105" s="611">
        <v>84.502777600760794</v>
      </c>
      <c r="AK105" s="612">
        <v>-2.582774993194481E-3</v>
      </c>
      <c r="AL105" s="611">
        <v>90.599763817110514</v>
      </c>
      <c r="AM105" s="612">
        <v>-1.4714333109955291E-4</v>
      </c>
      <c r="AN105" s="611">
        <v>97.301673812565511</v>
      </c>
      <c r="AO105" s="612">
        <v>-3.1948881789137795E-3</v>
      </c>
      <c r="AP105" s="611">
        <v>79.389312977099237</v>
      </c>
      <c r="AQ105" s="612">
        <v>1.1194029850746245E-2</v>
      </c>
      <c r="AR105" s="611">
        <v>74.124726477024083</v>
      </c>
      <c r="AS105" s="613">
        <v>3.9188894539904425E-3</v>
      </c>
      <c r="AT105" s="614">
        <v>3.9188894539904425E-3</v>
      </c>
      <c r="AU105" s="611">
        <v>96.07514290977565</v>
      </c>
      <c r="AV105" s="628">
        <v>96.553878405693524</v>
      </c>
      <c r="AW105" s="638">
        <v>9.8607185270119206</v>
      </c>
    </row>
    <row r="106" spans="1:49" ht="17.25" customHeight="1" x14ac:dyDescent="0.25">
      <c r="A106" s="644"/>
      <c r="B106" s="37">
        <v>43313</v>
      </c>
      <c r="C106" s="634">
        <v>26039.699499999999</v>
      </c>
      <c r="D106" s="641">
        <v>7.2669560568469702</v>
      </c>
      <c r="E106" s="634">
        <v>7287.902</v>
      </c>
      <c r="F106" s="635">
        <v>5.0442788610494489</v>
      </c>
      <c r="G106" s="634">
        <v>6073.35</v>
      </c>
      <c r="H106" s="635">
        <v>8.6025471938880518</v>
      </c>
      <c r="I106" s="634">
        <v>1288.925</v>
      </c>
      <c r="J106" s="635">
        <v>9.5922726302926851</v>
      </c>
      <c r="K106" s="634">
        <v>1165.4000000000001</v>
      </c>
      <c r="L106" s="555">
        <v>10.803046164407071</v>
      </c>
      <c r="M106" s="555">
        <v>31.4</v>
      </c>
      <c r="N106" s="555">
        <v>56.4</v>
      </c>
      <c r="O106" s="557">
        <v>25781.7</v>
      </c>
      <c r="P106" s="557">
        <v>93045.43</v>
      </c>
      <c r="Q106" s="557">
        <v>12784.9</v>
      </c>
      <c r="R106" s="557">
        <v>1924.72</v>
      </c>
      <c r="S106" s="555">
        <v>10.984476517300362</v>
      </c>
      <c r="T106" s="636">
        <v>8.775819974124845</v>
      </c>
      <c r="U106" s="636">
        <v>6.3972890170408361</v>
      </c>
      <c r="V106" s="636">
        <v>3.6089718676425524</v>
      </c>
      <c r="W106" s="636">
        <v>6.6424726713495987</v>
      </c>
      <c r="X106" s="600">
        <v>97.30883351227078</v>
      </c>
      <c r="Y106" s="637">
        <v>3.6274373482080562</v>
      </c>
      <c r="Z106" s="637">
        <v>6.8454527123942066</v>
      </c>
      <c r="AA106" s="612">
        <v>-7.8294011298795096E-3</v>
      </c>
      <c r="AB106" s="611">
        <v>99.958130080425946</v>
      </c>
      <c r="AC106" s="612">
        <v>-4.186655298081321E-2</v>
      </c>
      <c r="AD106" s="611">
        <v>96.714826897108992</v>
      </c>
      <c r="AE106" s="612">
        <v>1.4700484336732211E-2</v>
      </c>
      <c r="AF106" s="611">
        <v>96.314039226537076</v>
      </c>
      <c r="AG106" s="612">
        <v>-1.7955730402994696E-2</v>
      </c>
      <c r="AH106" s="611">
        <v>100.91177128468166</v>
      </c>
      <c r="AI106" s="612">
        <v>-1.3546724056758053E-2</v>
      </c>
      <c r="AJ106" s="611">
        <v>83.358041790573694</v>
      </c>
      <c r="AK106" s="612">
        <v>9.6179470527648636E-3</v>
      </c>
      <c r="AL106" s="611">
        <v>91.471147548496489</v>
      </c>
      <c r="AM106" s="612">
        <v>7.3582492722934489E-5</v>
      </c>
      <c r="AN106" s="611">
        <v>97.308833512270752</v>
      </c>
      <c r="AO106" s="612">
        <v>6.4102564102563875E-3</v>
      </c>
      <c r="AP106" s="611">
        <v>79.898218829516537</v>
      </c>
      <c r="AQ106" s="612">
        <v>4.0590405904058935E-2</v>
      </c>
      <c r="AR106" s="611">
        <v>77.133479212253832</v>
      </c>
      <c r="AS106" s="613">
        <v>-3.5531199979669738E-3</v>
      </c>
      <c r="AT106" s="614">
        <v>-3.5531199979669738E-3</v>
      </c>
      <c r="AU106" s="611">
        <v>96.451650774115393</v>
      </c>
      <c r="AV106" s="628">
        <v>96.210810889448979</v>
      </c>
      <c r="AW106" s="638">
        <v>9.6848262461848016</v>
      </c>
    </row>
    <row r="107" spans="1:49" ht="17.25" customHeight="1" x14ac:dyDescent="0.25">
      <c r="A107" s="644"/>
      <c r="B107" s="593">
        <v>43344</v>
      </c>
      <c r="C107" s="556">
        <v>26853.048949999997</v>
      </c>
      <c r="D107" s="592">
        <v>7.2956285019018097</v>
      </c>
      <c r="E107" s="556">
        <v>7394.5344999999998</v>
      </c>
      <c r="F107" s="558">
        <v>5.1001109648206544</v>
      </c>
      <c r="G107" s="556">
        <v>6184.6975000000002</v>
      </c>
      <c r="H107" s="558">
        <v>8.5900088267589325</v>
      </c>
      <c r="I107" s="556">
        <v>1507.0635</v>
      </c>
      <c r="J107" s="558">
        <v>9.2504147126905139</v>
      </c>
      <c r="K107" s="556">
        <v>1138.3015</v>
      </c>
      <c r="L107" s="592">
        <v>11.03907085700256</v>
      </c>
      <c r="M107" s="559">
        <v>31.7</v>
      </c>
      <c r="N107" s="555">
        <v>61.3</v>
      </c>
      <c r="O107" s="557">
        <v>23855.24</v>
      </c>
      <c r="P107" s="557">
        <v>85438.59</v>
      </c>
      <c r="Q107" s="646">
        <v>12709.64</v>
      </c>
      <c r="R107" s="646">
        <v>1867.32</v>
      </c>
      <c r="S107" s="592">
        <v>10.983617800890713</v>
      </c>
      <c r="T107" s="560">
        <v>8.7194035916083141</v>
      </c>
      <c r="U107" s="560">
        <v>6.4515672916271543</v>
      </c>
      <c r="V107" s="560">
        <v>3.5815439291325508</v>
      </c>
      <c r="W107" s="560">
        <v>6.8063534905640166</v>
      </c>
      <c r="X107" s="561" t="s">
        <v>163</v>
      </c>
      <c r="Y107" s="562">
        <v>3.5954353160742651</v>
      </c>
      <c r="Z107" s="562">
        <v>6.7239996377519669</v>
      </c>
      <c r="AA107" s="563"/>
      <c r="AB107" s="563"/>
      <c r="AC107" s="563"/>
      <c r="AD107" s="563"/>
      <c r="AE107" s="563"/>
      <c r="AF107" s="563"/>
      <c r="AG107" s="563"/>
      <c r="AH107" s="563"/>
      <c r="AI107" s="563"/>
      <c r="AJ107" s="563"/>
      <c r="AK107" s="563"/>
      <c r="AL107" s="563"/>
      <c r="AM107" s="563"/>
      <c r="AN107" s="563"/>
      <c r="AO107" s="563"/>
      <c r="AP107" s="563"/>
      <c r="AQ107" s="563"/>
      <c r="AR107" s="564"/>
      <c r="AS107" s="565"/>
      <c r="AT107" s="566"/>
      <c r="AU107" s="567"/>
      <c r="AV107" s="629"/>
      <c r="AW107" s="568"/>
    </row>
    <row r="108" spans="1:49" ht="17.25" customHeight="1" x14ac:dyDescent="0.25">
      <c r="A108" s="644"/>
      <c r="B108" s="593">
        <v>43374</v>
      </c>
      <c r="C108" s="556">
        <v>26446.374225</v>
      </c>
      <c r="D108" s="592">
        <v>7.2812922793743899</v>
      </c>
      <c r="E108" s="556">
        <v>7341.2182499999999</v>
      </c>
      <c r="F108" s="558">
        <v>5.0721949129350516</v>
      </c>
      <c r="G108" s="556">
        <v>6129.0237500000003</v>
      </c>
      <c r="H108" s="558">
        <v>8.5962780103234913</v>
      </c>
      <c r="I108" s="556">
        <v>1397.99425</v>
      </c>
      <c r="J108" s="558">
        <v>9.4213436714915986</v>
      </c>
      <c r="K108" s="556">
        <v>1151.8507500000001</v>
      </c>
      <c r="L108" s="592">
        <v>10.921058510704816</v>
      </c>
      <c r="M108" s="559">
        <v>32.5</v>
      </c>
      <c r="N108" s="592">
        <v>58.849999999999994</v>
      </c>
      <c r="O108" s="556">
        <v>24818.47</v>
      </c>
      <c r="P108" s="556">
        <v>89242.01</v>
      </c>
      <c r="Q108" s="556">
        <v>12747.27</v>
      </c>
      <c r="R108" s="556">
        <v>1896.02</v>
      </c>
      <c r="S108" s="592">
        <v>10.984047159095537</v>
      </c>
      <c r="T108" s="560">
        <v>8.7495175867647141</v>
      </c>
      <c r="U108" s="560">
        <v>6.4233313347941765</v>
      </c>
      <c r="V108" s="560">
        <v>3.5957901514476918</v>
      </c>
      <c r="W108" s="560">
        <v>6.7231727513422861</v>
      </c>
      <c r="X108" s="561" t="s">
        <v>163</v>
      </c>
      <c r="Y108" s="562" t="s">
        <v>163</v>
      </c>
      <c r="Z108" s="562" t="s">
        <v>163</v>
      </c>
      <c r="AA108" s="563"/>
      <c r="AB108" s="563"/>
      <c r="AC108" s="563"/>
      <c r="AD108" s="563"/>
      <c r="AE108" s="563"/>
      <c r="AF108" s="563"/>
      <c r="AG108" s="563"/>
      <c r="AH108" s="563"/>
      <c r="AI108" s="563"/>
      <c r="AJ108" s="563"/>
      <c r="AK108" s="563"/>
      <c r="AL108" s="563"/>
      <c r="AM108" s="563"/>
      <c r="AN108" s="563"/>
      <c r="AO108" s="563"/>
      <c r="AP108" s="563"/>
      <c r="AQ108" s="563"/>
      <c r="AR108" s="564"/>
      <c r="AS108" s="565"/>
      <c r="AT108" s="566"/>
      <c r="AU108" s="567"/>
      <c r="AV108" s="629"/>
      <c r="AW108" s="568"/>
    </row>
    <row r="109" spans="1:49" ht="17.25" customHeight="1" x14ac:dyDescent="0.25">
      <c r="A109" s="644"/>
      <c r="B109" s="37">
        <v>43405</v>
      </c>
      <c r="C109" s="571"/>
      <c r="D109" s="572"/>
      <c r="E109" s="571"/>
      <c r="F109" s="572"/>
      <c r="G109" s="571"/>
      <c r="H109" s="572"/>
      <c r="I109" s="571"/>
      <c r="J109" s="572"/>
      <c r="K109" s="571"/>
      <c r="L109" s="572"/>
      <c r="M109" s="559"/>
      <c r="N109" s="559"/>
      <c r="O109" s="569"/>
      <c r="P109" s="569"/>
      <c r="Q109" s="570"/>
      <c r="R109" s="570"/>
      <c r="S109" s="559"/>
      <c r="T109" s="560" t="s">
        <v>163</v>
      </c>
      <c r="U109" s="560" t="s">
        <v>163</v>
      </c>
      <c r="V109" s="560" t="s">
        <v>163</v>
      </c>
      <c r="W109" s="560" t="s">
        <v>163</v>
      </c>
      <c r="X109" s="561" t="s">
        <v>163</v>
      </c>
      <c r="Y109" s="562" t="s">
        <v>163</v>
      </c>
      <c r="Z109" s="562" t="s">
        <v>163</v>
      </c>
      <c r="AA109" s="563"/>
      <c r="AB109" s="563"/>
      <c r="AC109" s="563"/>
      <c r="AD109" s="563"/>
      <c r="AE109" s="563"/>
      <c r="AF109" s="563"/>
      <c r="AG109" s="563"/>
      <c r="AH109" s="563"/>
      <c r="AI109" s="563"/>
      <c r="AJ109" s="563"/>
      <c r="AK109" s="563"/>
      <c r="AL109" s="563"/>
      <c r="AM109" s="563"/>
      <c r="AN109" s="563"/>
      <c r="AO109" s="563"/>
      <c r="AP109" s="563"/>
      <c r="AQ109" s="563"/>
      <c r="AR109" s="564"/>
      <c r="AS109" s="565"/>
      <c r="AT109" s="566"/>
      <c r="AU109" s="567"/>
      <c r="AV109" s="629"/>
      <c r="AW109" s="568"/>
    </row>
    <row r="110" spans="1:49" ht="17.25" customHeight="1" thickBot="1" x14ac:dyDescent="0.3">
      <c r="A110" s="645"/>
      <c r="B110" s="47">
        <v>43435</v>
      </c>
      <c r="C110" s="573"/>
      <c r="D110" s="574"/>
      <c r="E110" s="573"/>
      <c r="F110" s="574"/>
      <c r="G110" s="573"/>
      <c r="H110" s="574"/>
      <c r="I110" s="573"/>
      <c r="J110" s="574"/>
      <c r="K110" s="573"/>
      <c r="L110" s="574"/>
      <c r="M110" s="575"/>
      <c r="N110" s="575"/>
      <c r="O110" s="576"/>
      <c r="P110" s="576"/>
      <c r="Q110" s="577"/>
      <c r="R110" s="577"/>
      <c r="S110" s="575"/>
      <c r="T110" s="578" t="s">
        <v>163</v>
      </c>
      <c r="U110" s="578" t="s">
        <v>163</v>
      </c>
      <c r="V110" s="578" t="s">
        <v>163</v>
      </c>
      <c r="W110" s="578" t="s">
        <v>163</v>
      </c>
      <c r="X110" s="579" t="s">
        <v>163</v>
      </c>
      <c r="Y110" s="580" t="s">
        <v>163</v>
      </c>
      <c r="Z110" s="580" t="s">
        <v>163</v>
      </c>
      <c r="AA110" s="581"/>
      <c r="AB110" s="581"/>
      <c r="AC110" s="581"/>
      <c r="AD110" s="581"/>
      <c r="AE110" s="581"/>
      <c r="AF110" s="581"/>
      <c r="AG110" s="581"/>
      <c r="AH110" s="581"/>
      <c r="AI110" s="581"/>
      <c r="AJ110" s="581"/>
      <c r="AK110" s="581"/>
      <c r="AL110" s="581"/>
      <c r="AM110" s="581"/>
      <c r="AN110" s="581"/>
      <c r="AO110" s="581"/>
      <c r="AP110" s="581"/>
      <c r="AQ110" s="581"/>
      <c r="AR110" s="582"/>
      <c r="AS110" s="583"/>
      <c r="AT110" s="584"/>
      <c r="AU110" s="585"/>
      <c r="AV110" s="630"/>
      <c r="AW110" s="586"/>
    </row>
    <row r="111" spans="1:49" ht="15.75" thickBot="1" x14ac:dyDescent="0.3">
      <c r="A111" s="656">
        <v>2019</v>
      </c>
      <c r="B111" s="51">
        <v>43466</v>
      </c>
      <c r="C111" s="171"/>
      <c r="D111" s="162"/>
      <c r="E111" s="106"/>
      <c r="F111" s="162"/>
      <c r="G111" s="106"/>
      <c r="H111" s="172"/>
      <c r="I111" s="173"/>
      <c r="J111" s="172"/>
      <c r="K111" s="171"/>
      <c r="L111" s="162"/>
      <c r="M111" s="162"/>
      <c r="N111" s="162"/>
      <c r="O111" s="163"/>
      <c r="P111" s="163"/>
      <c r="Q111" s="163"/>
      <c r="R111" s="163"/>
      <c r="S111" s="162"/>
      <c r="T111" s="205" t="s">
        <v>163</v>
      </c>
      <c r="U111" s="205" t="s">
        <v>163</v>
      </c>
      <c r="V111" s="205" t="s">
        <v>163</v>
      </c>
      <c r="W111" s="205" t="s">
        <v>163</v>
      </c>
      <c r="X111" s="206" t="s">
        <v>163</v>
      </c>
      <c r="Y111" s="215" t="s">
        <v>163</v>
      </c>
      <c r="Z111" s="215" t="s">
        <v>163</v>
      </c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  <c r="AO111" s="216"/>
      <c r="AP111" s="216"/>
      <c r="AQ111" s="216"/>
      <c r="AR111" s="375"/>
      <c r="AS111" s="217"/>
      <c r="AT111" s="228"/>
      <c r="AU111" s="229"/>
      <c r="AV111" s="631"/>
      <c r="AW111" s="311"/>
    </row>
    <row r="112" spans="1:49" ht="16.5" thickTop="1" thickBot="1" x14ac:dyDescent="0.3">
      <c r="A112" s="657"/>
      <c r="B112" s="51">
        <v>43497</v>
      </c>
      <c r="C112" s="165"/>
      <c r="D112" s="140"/>
      <c r="E112" s="110"/>
      <c r="F112" s="140"/>
      <c r="G112" s="110"/>
      <c r="H112" s="166"/>
      <c r="I112" s="167"/>
      <c r="J112" s="166"/>
      <c r="K112" s="165"/>
      <c r="L112" s="140"/>
      <c r="M112" s="140"/>
      <c r="N112" s="140"/>
      <c r="O112" s="141"/>
      <c r="P112" s="141"/>
      <c r="Q112" s="141"/>
      <c r="R112" s="141"/>
      <c r="S112" s="140"/>
      <c r="T112" s="205" t="s">
        <v>163</v>
      </c>
      <c r="U112" s="205" t="s">
        <v>163</v>
      </c>
      <c r="V112" s="205" t="s">
        <v>163</v>
      </c>
      <c r="W112" s="205" t="s">
        <v>163</v>
      </c>
      <c r="X112" s="206" t="s">
        <v>163</v>
      </c>
      <c r="Y112" s="215" t="s">
        <v>163</v>
      </c>
      <c r="Z112" s="215" t="s">
        <v>163</v>
      </c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  <c r="AO112" s="216"/>
      <c r="AP112" s="216"/>
      <c r="AQ112" s="216"/>
      <c r="AR112" s="375"/>
      <c r="AS112" s="217"/>
      <c r="AT112" s="228"/>
      <c r="AU112" s="229"/>
      <c r="AV112" s="631"/>
      <c r="AW112" s="311"/>
    </row>
    <row r="113" spans="1:49" ht="16.5" thickTop="1" thickBot="1" x14ac:dyDescent="0.3">
      <c r="A113" s="657"/>
      <c r="B113" s="51">
        <v>43525</v>
      </c>
      <c r="C113" s="165"/>
      <c r="D113" s="140"/>
      <c r="E113" s="110"/>
      <c r="F113" s="140"/>
      <c r="G113" s="110"/>
      <c r="H113" s="166"/>
      <c r="I113" s="167"/>
      <c r="J113" s="166"/>
      <c r="K113" s="165"/>
      <c r="L113" s="140"/>
      <c r="M113" s="140"/>
      <c r="N113" s="140"/>
      <c r="O113" s="141"/>
      <c r="P113" s="141"/>
      <c r="Q113" s="141"/>
      <c r="R113" s="141"/>
      <c r="S113" s="140"/>
      <c r="T113" s="205" t="s">
        <v>163</v>
      </c>
      <c r="U113" s="205" t="s">
        <v>163</v>
      </c>
      <c r="V113" s="205" t="s">
        <v>163</v>
      </c>
      <c r="W113" s="205" t="s">
        <v>163</v>
      </c>
      <c r="X113" s="206" t="s">
        <v>163</v>
      </c>
      <c r="Y113" s="215" t="s">
        <v>163</v>
      </c>
      <c r="Z113" s="215" t="s">
        <v>163</v>
      </c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  <c r="AO113" s="216"/>
      <c r="AP113" s="216"/>
      <c r="AQ113" s="216"/>
      <c r="AR113" s="375"/>
      <c r="AS113" s="217"/>
      <c r="AT113" s="228"/>
      <c r="AU113" s="229"/>
      <c r="AV113" s="631"/>
      <c r="AW113" s="311"/>
    </row>
    <row r="114" spans="1:49" ht="16.5" thickTop="1" thickBot="1" x14ac:dyDescent="0.3">
      <c r="A114" s="657"/>
      <c r="B114" s="51">
        <v>43556</v>
      </c>
      <c r="C114" s="165"/>
      <c r="D114" s="140"/>
      <c r="E114" s="110"/>
      <c r="F114" s="140"/>
      <c r="G114" s="110"/>
      <c r="H114" s="166"/>
      <c r="I114" s="167"/>
      <c r="J114" s="166"/>
      <c r="K114" s="642"/>
      <c r="L114" s="140"/>
      <c r="M114" s="140"/>
      <c r="N114" s="140"/>
      <c r="O114" s="141"/>
      <c r="P114" s="141"/>
      <c r="Q114" s="141"/>
      <c r="R114" s="141"/>
      <c r="S114" s="140"/>
      <c r="T114" s="205" t="s">
        <v>163</v>
      </c>
      <c r="U114" s="205" t="s">
        <v>163</v>
      </c>
      <c r="V114" s="205" t="s">
        <v>163</v>
      </c>
      <c r="W114" s="205" t="s">
        <v>163</v>
      </c>
      <c r="X114" s="206" t="s">
        <v>163</v>
      </c>
      <c r="Y114" s="215" t="s">
        <v>163</v>
      </c>
      <c r="Z114" s="215" t="s">
        <v>163</v>
      </c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  <c r="AO114" s="216"/>
      <c r="AP114" s="216"/>
      <c r="AQ114" s="216"/>
      <c r="AR114" s="375"/>
      <c r="AS114" s="217"/>
      <c r="AT114" s="228"/>
      <c r="AU114" s="229"/>
      <c r="AV114" s="631"/>
      <c r="AW114" s="311"/>
    </row>
    <row r="115" spans="1:49" ht="16.5" thickTop="1" thickBot="1" x14ac:dyDescent="0.3">
      <c r="A115" s="657"/>
      <c r="B115" s="51">
        <v>43586</v>
      </c>
      <c r="C115" s="165"/>
      <c r="D115" s="140"/>
      <c r="E115" s="110"/>
      <c r="F115" s="140"/>
      <c r="G115" s="110"/>
      <c r="H115" s="166"/>
      <c r="I115" s="167"/>
      <c r="J115" s="166"/>
      <c r="K115" s="165"/>
      <c r="L115" s="140"/>
      <c r="M115" s="140"/>
      <c r="N115" s="140"/>
      <c r="O115" s="141"/>
      <c r="P115" s="141"/>
      <c r="Q115" s="141"/>
      <c r="R115" s="141"/>
      <c r="S115" s="140"/>
      <c r="T115" s="205" t="s">
        <v>163</v>
      </c>
      <c r="U115" s="205" t="s">
        <v>163</v>
      </c>
      <c r="V115" s="205" t="s">
        <v>163</v>
      </c>
      <c r="W115" s="205" t="s">
        <v>163</v>
      </c>
      <c r="X115" s="206" t="s">
        <v>163</v>
      </c>
      <c r="Y115" s="215" t="s">
        <v>163</v>
      </c>
      <c r="Z115" s="215" t="s">
        <v>163</v>
      </c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  <c r="AO115" s="216"/>
      <c r="AP115" s="216"/>
      <c r="AQ115" s="216"/>
      <c r="AR115" s="375"/>
      <c r="AS115" s="217"/>
      <c r="AT115" s="228"/>
      <c r="AU115" s="229"/>
      <c r="AV115" s="631"/>
      <c r="AW115" s="311"/>
    </row>
    <row r="116" spans="1:49" ht="16.5" thickTop="1" thickBot="1" x14ac:dyDescent="0.3">
      <c r="A116" s="657"/>
      <c r="B116" s="51">
        <v>43617</v>
      </c>
      <c r="C116" s="165"/>
      <c r="D116" s="140"/>
      <c r="E116" s="110"/>
      <c r="F116" s="140"/>
      <c r="G116" s="110"/>
      <c r="H116" s="166"/>
      <c r="I116" s="167"/>
      <c r="J116" s="166"/>
      <c r="K116" s="165"/>
      <c r="L116" s="140"/>
      <c r="M116" s="140"/>
      <c r="N116" s="140"/>
      <c r="O116" s="141"/>
      <c r="P116" s="141"/>
      <c r="Q116" s="141"/>
      <c r="R116" s="141"/>
      <c r="S116" s="140"/>
      <c r="T116" s="205" t="s">
        <v>163</v>
      </c>
      <c r="U116" s="205" t="s">
        <v>163</v>
      </c>
      <c r="V116" s="205" t="s">
        <v>163</v>
      </c>
      <c r="W116" s="205" t="s">
        <v>163</v>
      </c>
      <c r="X116" s="206" t="s">
        <v>163</v>
      </c>
      <c r="Y116" s="215" t="s">
        <v>163</v>
      </c>
      <c r="Z116" s="215" t="s">
        <v>163</v>
      </c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  <c r="AO116" s="216"/>
      <c r="AP116" s="216"/>
      <c r="AQ116" s="216"/>
      <c r="AR116" s="375"/>
      <c r="AS116" s="217"/>
      <c r="AT116" s="228"/>
      <c r="AU116" s="229"/>
      <c r="AV116" s="631"/>
      <c r="AW116" s="311"/>
    </row>
    <row r="117" spans="1:49" ht="16.5" thickTop="1" thickBot="1" x14ac:dyDescent="0.3">
      <c r="A117" s="657"/>
      <c r="B117" s="51">
        <v>43647</v>
      </c>
      <c r="C117" s="165"/>
      <c r="D117" s="140"/>
      <c r="E117" s="110"/>
      <c r="F117" s="140"/>
      <c r="G117" s="110"/>
      <c r="H117" s="166"/>
      <c r="I117" s="167"/>
      <c r="J117" s="166"/>
      <c r="K117" s="165"/>
      <c r="L117" s="140"/>
      <c r="M117" s="140"/>
      <c r="N117" s="140"/>
      <c r="O117" s="141"/>
      <c r="P117" s="141"/>
      <c r="Q117" s="141"/>
      <c r="R117" s="141"/>
      <c r="S117" s="140"/>
      <c r="T117" s="205" t="s">
        <v>163</v>
      </c>
      <c r="U117" s="205" t="s">
        <v>163</v>
      </c>
      <c r="V117" s="205" t="s">
        <v>163</v>
      </c>
      <c r="W117" s="205" t="s">
        <v>163</v>
      </c>
      <c r="X117" s="206" t="s">
        <v>163</v>
      </c>
      <c r="Y117" s="215" t="s">
        <v>163</v>
      </c>
      <c r="Z117" s="215" t="s">
        <v>163</v>
      </c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  <c r="AO117" s="216"/>
      <c r="AP117" s="216"/>
      <c r="AQ117" s="216"/>
      <c r="AR117" s="375"/>
      <c r="AS117" s="217"/>
      <c r="AT117" s="228"/>
      <c r="AU117" s="229"/>
      <c r="AV117" s="631"/>
      <c r="AW117" s="311"/>
    </row>
    <row r="118" spans="1:49" ht="16.5" thickTop="1" thickBot="1" x14ac:dyDescent="0.3">
      <c r="A118" s="657"/>
      <c r="B118" s="51">
        <v>43678</v>
      </c>
      <c r="C118" s="165"/>
      <c r="D118" s="140"/>
      <c r="E118" s="110"/>
      <c r="F118" s="140"/>
      <c r="G118" s="110"/>
      <c r="H118" s="166"/>
      <c r="I118" s="167"/>
      <c r="J118" s="166"/>
      <c r="K118" s="165"/>
      <c r="L118" s="140"/>
      <c r="M118" s="140"/>
      <c r="N118" s="140"/>
      <c r="O118" s="141"/>
      <c r="P118" s="141"/>
      <c r="Q118" s="141"/>
      <c r="R118" s="141"/>
      <c r="S118" s="140"/>
      <c r="T118" s="205" t="s">
        <v>163</v>
      </c>
      <c r="U118" s="205" t="s">
        <v>163</v>
      </c>
      <c r="V118" s="205" t="s">
        <v>163</v>
      </c>
      <c r="W118" s="205" t="s">
        <v>163</v>
      </c>
      <c r="X118" s="206" t="s">
        <v>163</v>
      </c>
      <c r="Y118" s="215" t="s">
        <v>163</v>
      </c>
      <c r="Z118" s="215" t="s">
        <v>163</v>
      </c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  <c r="AO118" s="216"/>
      <c r="AP118" s="216"/>
      <c r="AQ118" s="216"/>
      <c r="AR118" s="375"/>
      <c r="AS118" s="217"/>
      <c r="AT118" s="228"/>
      <c r="AU118" s="229"/>
      <c r="AV118" s="631"/>
      <c r="AW118" s="311"/>
    </row>
    <row r="119" spans="1:49" ht="16.5" thickTop="1" thickBot="1" x14ac:dyDescent="0.3">
      <c r="A119" s="657"/>
      <c r="B119" s="51">
        <v>43709</v>
      </c>
      <c r="C119" s="165"/>
      <c r="D119" s="140"/>
      <c r="E119" s="110"/>
      <c r="F119" s="140"/>
      <c r="G119" s="110"/>
      <c r="H119" s="166"/>
      <c r="I119" s="167"/>
      <c r="J119" s="166"/>
      <c r="K119" s="165"/>
      <c r="L119" s="140"/>
      <c r="M119" s="140"/>
      <c r="N119" s="140"/>
      <c r="O119" s="141"/>
      <c r="P119" s="141"/>
      <c r="Q119" s="141"/>
      <c r="R119" s="141"/>
      <c r="S119" s="140"/>
      <c r="T119" s="205" t="s">
        <v>163</v>
      </c>
      <c r="U119" s="205" t="s">
        <v>163</v>
      </c>
      <c r="V119" s="205" t="s">
        <v>163</v>
      </c>
      <c r="W119" s="205" t="s">
        <v>163</v>
      </c>
      <c r="X119" s="206" t="s">
        <v>163</v>
      </c>
      <c r="Y119" s="215" t="s">
        <v>163</v>
      </c>
      <c r="Z119" s="215" t="s">
        <v>163</v>
      </c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  <c r="AO119" s="216"/>
      <c r="AP119" s="216"/>
      <c r="AQ119" s="216"/>
      <c r="AR119" s="375"/>
      <c r="AS119" s="217"/>
      <c r="AT119" s="228"/>
      <c r="AU119" s="229"/>
      <c r="AV119" s="631"/>
      <c r="AW119" s="311"/>
    </row>
    <row r="120" spans="1:49" ht="16.5" thickTop="1" thickBot="1" x14ac:dyDescent="0.3">
      <c r="A120" s="657"/>
      <c r="B120" s="51">
        <v>43739</v>
      </c>
      <c r="C120" s="165"/>
      <c r="D120" s="140"/>
      <c r="E120" s="110"/>
      <c r="F120" s="140"/>
      <c r="G120" s="110"/>
      <c r="H120" s="166"/>
      <c r="I120" s="167"/>
      <c r="J120" s="166"/>
      <c r="K120" s="165"/>
      <c r="L120" s="140"/>
      <c r="M120" s="140"/>
      <c r="N120" s="140"/>
      <c r="O120" s="141"/>
      <c r="P120" s="141"/>
      <c r="Q120" s="141"/>
      <c r="R120" s="141"/>
      <c r="S120" s="140"/>
      <c r="T120" s="205" t="s">
        <v>163</v>
      </c>
      <c r="U120" s="205" t="s">
        <v>163</v>
      </c>
      <c r="V120" s="205" t="s">
        <v>163</v>
      </c>
      <c r="W120" s="205" t="s">
        <v>163</v>
      </c>
      <c r="X120" s="206" t="s">
        <v>163</v>
      </c>
      <c r="Y120" s="215" t="s">
        <v>163</v>
      </c>
      <c r="Z120" s="215" t="s">
        <v>163</v>
      </c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  <c r="AO120" s="216"/>
      <c r="AP120" s="216"/>
      <c r="AQ120" s="216"/>
      <c r="AR120" s="375"/>
      <c r="AS120" s="217"/>
      <c r="AT120" s="228"/>
      <c r="AU120" s="229"/>
      <c r="AV120" s="631"/>
      <c r="AW120" s="311"/>
    </row>
    <row r="121" spans="1:49" ht="16.5" thickTop="1" thickBot="1" x14ac:dyDescent="0.3">
      <c r="A121" s="657"/>
      <c r="B121" s="51">
        <v>43770</v>
      </c>
      <c r="C121" s="165"/>
      <c r="D121" s="140"/>
      <c r="E121" s="110"/>
      <c r="F121" s="140"/>
      <c r="G121" s="110"/>
      <c r="H121" s="166"/>
      <c r="I121" s="167"/>
      <c r="J121" s="166"/>
      <c r="K121" s="165"/>
      <c r="L121" s="140"/>
      <c r="M121" s="140"/>
      <c r="N121" s="140"/>
      <c r="O121" s="141"/>
      <c r="P121" s="141"/>
      <c r="Q121" s="141"/>
      <c r="R121" s="141"/>
      <c r="S121" s="140"/>
      <c r="T121" s="205" t="s">
        <v>163</v>
      </c>
      <c r="U121" s="205" t="s">
        <v>163</v>
      </c>
      <c r="V121" s="205" t="s">
        <v>163</v>
      </c>
      <c r="W121" s="205" t="s">
        <v>163</v>
      </c>
      <c r="X121" s="206" t="s">
        <v>163</v>
      </c>
      <c r="Y121" s="215" t="s">
        <v>163</v>
      </c>
      <c r="Z121" s="215" t="s">
        <v>163</v>
      </c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  <c r="AO121" s="216"/>
      <c r="AP121" s="216"/>
      <c r="AQ121" s="216"/>
      <c r="AR121" s="375"/>
      <c r="AS121" s="217"/>
      <c r="AT121" s="228"/>
      <c r="AU121" s="229"/>
      <c r="AV121" s="631"/>
      <c r="AW121" s="311"/>
    </row>
    <row r="122" spans="1:49" ht="16.5" thickTop="1" thickBot="1" x14ac:dyDescent="0.3">
      <c r="A122" s="658"/>
      <c r="B122" s="51">
        <v>43800</v>
      </c>
      <c r="C122" s="168"/>
      <c r="D122" s="143"/>
      <c r="E122" s="114"/>
      <c r="F122" s="143"/>
      <c r="G122" s="114"/>
      <c r="H122" s="169"/>
      <c r="I122" s="170"/>
      <c r="J122" s="169"/>
      <c r="K122" s="168"/>
      <c r="L122" s="143"/>
      <c r="M122" s="143"/>
      <c r="N122" s="143"/>
      <c r="O122" s="144"/>
      <c r="P122" s="144"/>
      <c r="Q122" s="144"/>
      <c r="R122" s="144"/>
      <c r="S122" s="143"/>
      <c r="T122" s="205" t="s">
        <v>163</v>
      </c>
      <c r="U122" s="205" t="s">
        <v>163</v>
      </c>
      <c r="V122" s="205" t="s">
        <v>163</v>
      </c>
      <c r="W122" s="205" t="s">
        <v>163</v>
      </c>
      <c r="X122" s="206" t="s">
        <v>163</v>
      </c>
      <c r="Y122" s="215" t="s">
        <v>163</v>
      </c>
      <c r="Z122" s="215" t="s">
        <v>163</v>
      </c>
      <c r="AA122" s="216"/>
      <c r="AB122" s="216"/>
      <c r="AC122" s="216"/>
      <c r="AD122" s="216"/>
      <c r="AE122" s="216"/>
      <c r="AF122" s="216"/>
      <c r="AG122" s="216"/>
      <c r="AH122" s="216"/>
      <c r="AI122" s="216"/>
      <c r="AJ122" s="216"/>
      <c r="AK122" s="216"/>
      <c r="AL122" s="216"/>
      <c r="AM122" s="216"/>
      <c r="AN122" s="216"/>
      <c r="AO122" s="216"/>
      <c r="AP122" s="216"/>
      <c r="AQ122" s="216"/>
      <c r="AR122" s="375"/>
      <c r="AS122" s="217"/>
      <c r="AT122" s="228"/>
      <c r="AU122" s="229"/>
      <c r="AV122" s="631"/>
      <c r="AW122" s="311"/>
    </row>
    <row r="123" spans="1:49" ht="17.25" customHeight="1" thickBot="1" x14ac:dyDescent="0.3">
      <c r="A123" s="659">
        <v>2020</v>
      </c>
      <c r="B123" s="46">
        <v>43831</v>
      </c>
      <c r="C123" s="145"/>
      <c r="D123" s="146"/>
      <c r="E123" s="145"/>
      <c r="F123" s="146"/>
      <c r="G123" s="145"/>
      <c r="H123" s="146"/>
      <c r="I123" s="145"/>
      <c r="J123" s="146"/>
      <c r="K123" s="145"/>
      <c r="L123" s="146"/>
      <c r="M123" s="147"/>
      <c r="N123" s="147"/>
      <c r="O123" s="148"/>
      <c r="P123" s="148"/>
      <c r="Q123" s="149"/>
      <c r="R123" s="149"/>
      <c r="S123" s="147"/>
      <c r="T123" s="207" t="s">
        <v>163</v>
      </c>
      <c r="U123" s="207" t="s">
        <v>163</v>
      </c>
      <c r="V123" s="207" t="s">
        <v>163</v>
      </c>
      <c r="W123" s="207" t="s">
        <v>163</v>
      </c>
      <c r="X123" s="208" t="s">
        <v>163</v>
      </c>
      <c r="Y123" s="218" t="s">
        <v>163</v>
      </c>
      <c r="Z123" s="218" t="s">
        <v>163</v>
      </c>
      <c r="AA123" s="219"/>
      <c r="AB123" s="219"/>
      <c r="AC123" s="219"/>
      <c r="AD123" s="219"/>
      <c r="AE123" s="219"/>
      <c r="AF123" s="219"/>
      <c r="AG123" s="219"/>
      <c r="AH123" s="219"/>
      <c r="AI123" s="219"/>
      <c r="AJ123" s="219"/>
      <c r="AK123" s="219"/>
      <c r="AL123" s="219"/>
      <c r="AM123" s="219"/>
      <c r="AN123" s="219"/>
      <c r="AO123" s="219"/>
      <c r="AP123" s="219"/>
      <c r="AQ123" s="219"/>
      <c r="AR123" s="376"/>
      <c r="AS123" s="220"/>
      <c r="AT123" s="230"/>
      <c r="AU123" s="231"/>
      <c r="AV123" s="632"/>
      <c r="AW123" s="312"/>
    </row>
    <row r="124" spans="1:49" ht="16.5" thickTop="1" thickBot="1" x14ac:dyDescent="0.3">
      <c r="A124" s="660"/>
      <c r="B124" s="37">
        <v>43862</v>
      </c>
      <c r="C124" s="150"/>
      <c r="D124" s="151"/>
      <c r="E124" s="150"/>
      <c r="F124" s="151"/>
      <c r="G124" s="150"/>
      <c r="H124" s="151"/>
      <c r="I124" s="150"/>
      <c r="J124" s="151"/>
      <c r="K124" s="150"/>
      <c r="L124" s="151"/>
      <c r="M124" s="152"/>
      <c r="N124" s="152"/>
      <c r="O124" s="153"/>
      <c r="P124" s="153"/>
      <c r="Q124" s="154"/>
      <c r="R124" s="154"/>
      <c r="S124" s="152"/>
      <c r="T124" s="209" t="s">
        <v>163</v>
      </c>
      <c r="U124" s="209" t="s">
        <v>163</v>
      </c>
      <c r="V124" s="209" t="s">
        <v>163</v>
      </c>
      <c r="W124" s="209" t="s">
        <v>163</v>
      </c>
      <c r="X124" s="210" t="s">
        <v>163</v>
      </c>
      <c r="Y124" s="221" t="s">
        <v>163</v>
      </c>
      <c r="Z124" s="221" t="s">
        <v>163</v>
      </c>
      <c r="AA124" s="222"/>
      <c r="AB124" s="222"/>
      <c r="AC124" s="222"/>
      <c r="AD124" s="222"/>
      <c r="AE124" s="222"/>
      <c r="AF124" s="222"/>
      <c r="AG124" s="222"/>
      <c r="AH124" s="222"/>
      <c r="AI124" s="222"/>
      <c r="AJ124" s="222"/>
      <c r="AK124" s="222"/>
      <c r="AL124" s="222"/>
      <c r="AM124" s="222"/>
      <c r="AN124" s="222"/>
      <c r="AO124" s="222"/>
      <c r="AP124" s="222"/>
      <c r="AQ124" s="222"/>
      <c r="AR124" s="377"/>
      <c r="AS124" s="223"/>
      <c r="AT124" s="232"/>
      <c r="AU124" s="233"/>
      <c r="AV124" s="629"/>
      <c r="AW124" s="313"/>
    </row>
    <row r="125" spans="1:49" ht="16.5" thickTop="1" thickBot="1" x14ac:dyDescent="0.3">
      <c r="A125" s="660"/>
      <c r="B125" s="37">
        <v>43891</v>
      </c>
      <c r="C125" s="150"/>
      <c r="D125" s="151"/>
      <c r="E125" s="150"/>
      <c r="F125" s="151"/>
      <c r="G125" s="150"/>
      <c r="H125" s="151"/>
      <c r="I125" s="150"/>
      <c r="J125" s="151"/>
      <c r="K125" s="150"/>
      <c r="L125" s="151"/>
      <c r="M125" s="152"/>
      <c r="N125" s="152"/>
      <c r="O125" s="153"/>
      <c r="P125" s="153"/>
      <c r="Q125" s="154"/>
      <c r="R125" s="154"/>
      <c r="S125" s="152"/>
      <c r="T125" s="209" t="s">
        <v>163</v>
      </c>
      <c r="U125" s="209" t="s">
        <v>163</v>
      </c>
      <c r="V125" s="209" t="s">
        <v>163</v>
      </c>
      <c r="W125" s="209" t="s">
        <v>163</v>
      </c>
      <c r="X125" s="210" t="s">
        <v>163</v>
      </c>
      <c r="Y125" s="221" t="s">
        <v>163</v>
      </c>
      <c r="Z125" s="221" t="s">
        <v>163</v>
      </c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222"/>
      <c r="AK125" s="222"/>
      <c r="AL125" s="222"/>
      <c r="AM125" s="222"/>
      <c r="AN125" s="222"/>
      <c r="AO125" s="222"/>
      <c r="AP125" s="222"/>
      <c r="AQ125" s="222"/>
      <c r="AR125" s="377"/>
      <c r="AS125" s="223"/>
      <c r="AT125" s="232"/>
      <c r="AU125" s="233"/>
      <c r="AV125" s="629"/>
      <c r="AW125" s="313"/>
    </row>
    <row r="126" spans="1:49" ht="16.5" thickTop="1" thickBot="1" x14ac:dyDescent="0.3">
      <c r="A126" s="660"/>
      <c r="B126" s="37">
        <v>43922</v>
      </c>
      <c r="C126" s="150"/>
      <c r="D126" s="151"/>
      <c r="E126" s="150"/>
      <c r="F126" s="151"/>
      <c r="G126" s="150"/>
      <c r="H126" s="151"/>
      <c r="I126" s="150"/>
      <c r="J126" s="151"/>
      <c r="K126" s="150"/>
      <c r="L126" s="151"/>
      <c r="M126" s="152"/>
      <c r="N126" s="152"/>
      <c r="O126" s="153"/>
      <c r="P126" s="153"/>
      <c r="Q126" s="154"/>
      <c r="R126" s="154"/>
      <c r="S126" s="152"/>
      <c r="T126" s="209" t="s">
        <v>163</v>
      </c>
      <c r="U126" s="209" t="s">
        <v>163</v>
      </c>
      <c r="V126" s="209" t="s">
        <v>163</v>
      </c>
      <c r="W126" s="209" t="s">
        <v>163</v>
      </c>
      <c r="X126" s="210" t="s">
        <v>163</v>
      </c>
      <c r="Y126" s="221" t="s">
        <v>163</v>
      </c>
      <c r="Z126" s="221" t="s">
        <v>163</v>
      </c>
      <c r="AA126" s="222"/>
      <c r="AB126" s="222"/>
      <c r="AC126" s="222"/>
      <c r="AD126" s="222"/>
      <c r="AE126" s="222"/>
      <c r="AF126" s="222"/>
      <c r="AG126" s="222"/>
      <c r="AH126" s="222"/>
      <c r="AI126" s="222"/>
      <c r="AJ126" s="222"/>
      <c r="AK126" s="222"/>
      <c r="AL126" s="222"/>
      <c r="AM126" s="222"/>
      <c r="AN126" s="222"/>
      <c r="AO126" s="222"/>
      <c r="AP126" s="222"/>
      <c r="AQ126" s="222"/>
      <c r="AR126" s="377"/>
      <c r="AS126" s="223"/>
      <c r="AT126" s="232"/>
      <c r="AU126" s="233"/>
      <c r="AV126" s="629"/>
      <c r="AW126" s="313"/>
    </row>
    <row r="127" spans="1:49" ht="16.5" thickTop="1" thickBot="1" x14ac:dyDescent="0.3">
      <c r="A127" s="660"/>
      <c r="B127" s="37">
        <v>43952</v>
      </c>
      <c r="C127" s="150"/>
      <c r="D127" s="151"/>
      <c r="E127" s="150"/>
      <c r="F127" s="151"/>
      <c r="G127" s="150"/>
      <c r="H127" s="151"/>
      <c r="I127" s="150"/>
      <c r="J127" s="151"/>
      <c r="K127" s="150"/>
      <c r="L127" s="151"/>
      <c r="M127" s="152"/>
      <c r="N127" s="152"/>
      <c r="O127" s="153"/>
      <c r="P127" s="153"/>
      <c r="Q127" s="154"/>
      <c r="R127" s="154"/>
      <c r="S127" s="152"/>
      <c r="T127" s="209" t="s">
        <v>163</v>
      </c>
      <c r="U127" s="209" t="s">
        <v>163</v>
      </c>
      <c r="V127" s="209" t="s">
        <v>163</v>
      </c>
      <c r="W127" s="209" t="s">
        <v>163</v>
      </c>
      <c r="X127" s="210" t="s">
        <v>163</v>
      </c>
      <c r="Y127" s="221" t="s">
        <v>163</v>
      </c>
      <c r="Z127" s="221" t="s">
        <v>163</v>
      </c>
      <c r="AA127" s="222"/>
      <c r="AB127" s="222"/>
      <c r="AC127" s="222"/>
      <c r="AD127" s="222"/>
      <c r="AE127" s="222"/>
      <c r="AF127" s="222"/>
      <c r="AG127" s="222"/>
      <c r="AH127" s="222"/>
      <c r="AI127" s="222"/>
      <c r="AJ127" s="222"/>
      <c r="AK127" s="222"/>
      <c r="AL127" s="222"/>
      <c r="AM127" s="222"/>
      <c r="AN127" s="222"/>
      <c r="AO127" s="222"/>
      <c r="AP127" s="222"/>
      <c r="AQ127" s="222"/>
      <c r="AR127" s="377"/>
      <c r="AS127" s="223"/>
      <c r="AT127" s="232"/>
      <c r="AU127" s="233"/>
      <c r="AV127" s="629"/>
      <c r="AW127" s="313"/>
    </row>
    <row r="128" spans="1:49" ht="16.5" thickTop="1" thickBot="1" x14ac:dyDescent="0.3">
      <c r="A128" s="660"/>
      <c r="B128" s="37">
        <v>43983</v>
      </c>
      <c r="C128" s="150"/>
      <c r="D128" s="151"/>
      <c r="E128" s="150"/>
      <c r="F128" s="151"/>
      <c r="G128" s="150"/>
      <c r="H128" s="151"/>
      <c r="I128" s="150"/>
      <c r="J128" s="151"/>
      <c r="K128" s="150"/>
      <c r="L128" s="151"/>
      <c r="M128" s="152"/>
      <c r="N128" s="152"/>
      <c r="O128" s="153"/>
      <c r="P128" s="153"/>
      <c r="Q128" s="154"/>
      <c r="R128" s="154"/>
      <c r="S128" s="152"/>
      <c r="T128" s="209" t="s">
        <v>163</v>
      </c>
      <c r="U128" s="209" t="s">
        <v>163</v>
      </c>
      <c r="V128" s="209" t="s">
        <v>163</v>
      </c>
      <c r="W128" s="209" t="s">
        <v>163</v>
      </c>
      <c r="X128" s="210" t="s">
        <v>163</v>
      </c>
      <c r="Y128" s="221" t="s">
        <v>163</v>
      </c>
      <c r="Z128" s="221" t="s">
        <v>163</v>
      </c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  <c r="AK128" s="222"/>
      <c r="AL128" s="222"/>
      <c r="AM128" s="222"/>
      <c r="AN128" s="222"/>
      <c r="AO128" s="222"/>
      <c r="AP128" s="222"/>
      <c r="AQ128" s="222"/>
      <c r="AR128" s="377"/>
      <c r="AS128" s="223"/>
      <c r="AT128" s="232"/>
      <c r="AU128" s="233"/>
      <c r="AV128" s="629"/>
      <c r="AW128" s="313"/>
    </row>
    <row r="129" spans="1:49" ht="16.5" thickTop="1" thickBot="1" x14ac:dyDescent="0.3">
      <c r="A129" s="660"/>
      <c r="B129" s="37">
        <v>44013</v>
      </c>
      <c r="C129" s="150"/>
      <c r="D129" s="151"/>
      <c r="E129" s="150"/>
      <c r="F129" s="151"/>
      <c r="G129" s="150"/>
      <c r="H129" s="151"/>
      <c r="I129" s="150"/>
      <c r="J129" s="151"/>
      <c r="K129" s="150"/>
      <c r="L129" s="151"/>
      <c r="M129" s="152"/>
      <c r="N129" s="152"/>
      <c r="O129" s="153"/>
      <c r="P129" s="153"/>
      <c r="Q129" s="154"/>
      <c r="R129" s="154"/>
      <c r="S129" s="152"/>
      <c r="T129" s="209" t="s">
        <v>163</v>
      </c>
      <c r="U129" s="209" t="s">
        <v>163</v>
      </c>
      <c r="V129" s="209" t="s">
        <v>163</v>
      </c>
      <c r="W129" s="209" t="s">
        <v>163</v>
      </c>
      <c r="X129" s="210" t="s">
        <v>163</v>
      </c>
      <c r="Y129" s="221" t="s">
        <v>163</v>
      </c>
      <c r="Z129" s="221" t="s">
        <v>163</v>
      </c>
      <c r="AA129" s="222"/>
      <c r="AB129" s="222"/>
      <c r="AC129" s="222"/>
      <c r="AD129" s="222"/>
      <c r="AE129" s="222"/>
      <c r="AF129" s="222"/>
      <c r="AG129" s="222"/>
      <c r="AH129" s="222"/>
      <c r="AI129" s="222"/>
      <c r="AJ129" s="222"/>
      <c r="AK129" s="222"/>
      <c r="AL129" s="222"/>
      <c r="AM129" s="222"/>
      <c r="AN129" s="222"/>
      <c r="AO129" s="222"/>
      <c r="AP129" s="222"/>
      <c r="AQ129" s="222"/>
      <c r="AR129" s="377"/>
      <c r="AS129" s="223"/>
      <c r="AT129" s="232"/>
      <c r="AU129" s="233"/>
      <c r="AV129" s="629"/>
      <c r="AW129" s="313"/>
    </row>
    <row r="130" spans="1:49" ht="16.5" thickTop="1" thickBot="1" x14ac:dyDescent="0.3">
      <c r="A130" s="660"/>
      <c r="B130" s="37">
        <v>44044</v>
      </c>
      <c r="C130" s="150"/>
      <c r="D130" s="151"/>
      <c r="E130" s="150"/>
      <c r="F130" s="151"/>
      <c r="G130" s="150"/>
      <c r="H130" s="151"/>
      <c r="I130" s="150"/>
      <c r="J130" s="151"/>
      <c r="K130" s="150"/>
      <c r="L130" s="151"/>
      <c r="M130" s="152"/>
      <c r="N130" s="152"/>
      <c r="O130" s="153"/>
      <c r="P130" s="153"/>
      <c r="Q130" s="154"/>
      <c r="R130" s="154"/>
      <c r="S130" s="152"/>
      <c r="T130" s="209" t="s">
        <v>163</v>
      </c>
      <c r="U130" s="209" t="s">
        <v>163</v>
      </c>
      <c r="V130" s="209" t="s">
        <v>163</v>
      </c>
      <c r="W130" s="209" t="s">
        <v>163</v>
      </c>
      <c r="X130" s="210" t="s">
        <v>163</v>
      </c>
      <c r="Y130" s="221" t="s">
        <v>163</v>
      </c>
      <c r="Z130" s="221" t="s">
        <v>163</v>
      </c>
      <c r="AA130" s="222"/>
      <c r="AB130" s="222"/>
      <c r="AC130" s="222"/>
      <c r="AD130" s="222"/>
      <c r="AE130" s="222"/>
      <c r="AF130" s="222"/>
      <c r="AG130" s="222"/>
      <c r="AH130" s="222"/>
      <c r="AI130" s="222"/>
      <c r="AJ130" s="222"/>
      <c r="AK130" s="222"/>
      <c r="AL130" s="222"/>
      <c r="AM130" s="222"/>
      <c r="AN130" s="222"/>
      <c r="AO130" s="222"/>
      <c r="AP130" s="222"/>
      <c r="AQ130" s="222"/>
      <c r="AR130" s="377"/>
      <c r="AS130" s="223"/>
      <c r="AT130" s="232"/>
      <c r="AU130" s="233"/>
      <c r="AV130" s="629"/>
      <c r="AW130" s="313"/>
    </row>
    <row r="131" spans="1:49" ht="16.5" thickTop="1" thickBot="1" x14ac:dyDescent="0.3">
      <c r="A131" s="660"/>
      <c r="B131" s="37">
        <v>44075</v>
      </c>
      <c r="C131" s="150"/>
      <c r="D131" s="151"/>
      <c r="E131" s="150"/>
      <c r="F131" s="151"/>
      <c r="G131" s="150"/>
      <c r="H131" s="151"/>
      <c r="I131" s="150"/>
      <c r="J131" s="151"/>
      <c r="K131" s="150"/>
      <c r="L131" s="151"/>
      <c r="M131" s="152"/>
      <c r="N131" s="152"/>
      <c r="O131" s="153"/>
      <c r="P131" s="153"/>
      <c r="Q131" s="154"/>
      <c r="R131" s="154"/>
      <c r="S131" s="152"/>
      <c r="T131" s="209" t="s">
        <v>163</v>
      </c>
      <c r="U131" s="209" t="s">
        <v>163</v>
      </c>
      <c r="V131" s="209" t="s">
        <v>163</v>
      </c>
      <c r="W131" s="209" t="s">
        <v>163</v>
      </c>
      <c r="X131" s="210" t="s">
        <v>163</v>
      </c>
      <c r="Y131" s="221" t="s">
        <v>163</v>
      </c>
      <c r="Z131" s="221" t="s">
        <v>163</v>
      </c>
      <c r="AA131" s="222"/>
      <c r="AB131" s="222"/>
      <c r="AC131" s="222"/>
      <c r="AD131" s="222"/>
      <c r="AE131" s="222"/>
      <c r="AF131" s="222"/>
      <c r="AG131" s="222"/>
      <c r="AH131" s="222"/>
      <c r="AI131" s="222"/>
      <c r="AJ131" s="222"/>
      <c r="AK131" s="222"/>
      <c r="AL131" s="222"/>
      <c r="AM131" s="222"/>
      <c r="AN131" s="222"/>
      <c r="AO131" s="222"/>
      <c r="AP131" s="222"/>
      <c r="AQ131" s="222"/>
      <c r="AR131" s="377"/>
      <c r="AS131" s="223"/>
      <c r="AT131" s="232"/>
      <c r="AU131" s="233"/>
      <c r="AV131" s="629"/>
      <c r="AW131" s="313"/>
    </row>
    <row r="132" spans="1:49" ht="16.5" thickTop="1" thickBot="1" x14ac:dyDescent="0.3">
      <c r="A132" s="660"/>
      <c r="B132" s="37">
        <v>44105</v>
      </c>
      <c r="C132" s="150"/>
      <c r="D132" s="151"/>
      <c r="E132" s="150"/>
      <c r="F132" s="151"/>
      <c r="G132" s="150"/>
      <c r="H132" s="151"/>
      <c r="I132" s="150"/>
      <c r="J132" s="151"/>
      <c r="K132" s="150"/>
      <c r="L132" s="151"/>
      <c r="M132" s="152"/>
      <c r="N132" s="152"/>
      <c r="O132" s="153"/>
      <c r="P132" s="153"/>
      <c r="Q132" s="154"/>
      <c r="R132" s="154"/>
      <c r="S132" s="152"/>
      <c r="T132" s="209" t="s">
        <v>163</v>
      </c>
      <c r="U132" s="209" t="s">
        <v>163</v>
      </c>
      <c r="V132" s="209" t="s">
        <v>163</v>
      </c>
      <c r="W132" s="209" t="s">
        <v>163</v>
      </c>
      <c r="X132" s="210" t="s">
        <v>163</v>
      </c>
      <c r="Y132" s="221" t="s">
        <v>163</v>
      </c>
      <c r="Z132" s="221" t="s">
        <v>163</v>
      </c>
      <c r="AA132" s="222"/>
      <c r="AB132" s="222"/>
      <c r="AC132" s="222"/>
      <c r="AD132" s="222"/>
      <c r="AE132" s="222"/>
      <c r="AF132" s="222"/>
      <c r="AG132" s="222"/>
      <c r="AH132" s="222"/>
      <c r="AI132" s="222"/>
      <c r="AJ132" s="222"/>
      <c r="AK132" s="222"/>
      <c r="AL132" s="222"/>
      <c r="AM132" s="222"/>
      <c r="AN132" s="222"/>
      <c r="AO132" s="222"/>
      <c r="AP132" s="222"/>
      <c r="AQ132" s="222"/>
      <c r="AR132" s="377"/>
      <c r="AS132" s="223"/>
      <c r="AT132" s="232"/>
      <c r="AU132" s="233"/>
      <c r="AV132" s="629"/>
      <c r="AW132" s="313"/>
    </row>
    <row r="133" spans="1:49" ht="16.5" thickTop="1" thickBot="1" x14ac:dyDescent="0.3">
      <c r="A133" s="660"/>
      <c r="B133" s="37">
        <v>44136</v>
      </c>
      <c r="C133" s="150"/>
      <c r="D133" s="151"/>
      <c r="E133" s="150"/>
      <c r="F133" s="151"/>
      <c r="G133" s="150"/>
      <c r="H133" s="151"/>
      <c r="I133" s="150"/>
      <c r="J133" s="151"/>
      <c r="K133" s="150"/>
      <c r="L133" s="151"/>
      <c r="M133" s="152"/>
      <c r="N133" s="152"/>
      <c r="O133" s="153"/>
      <c r="P133" s="153"/>
      <c r="Q133" s="154"/>
      <c r="R133" s="154"/>
      <c r="S133" s="152"/>
      <c r="T133" s="209" t="s">
        <v>163</v>
      </c>
      <c r="U133" s="209" t="s">
        <v>163</v>
      </c>
      <c r="V133" s="209" t="s">
        <v>163</v>
      </c>
      <c r="W133" s="209" t="s">
        <v>163</v>
      </c>
      <c r="X133" s="210" t="s">
        <v>163</v>
      </c>
      <c r="Y133" s="221" t="s">
        <v>163</v>
      </c>
      <c r="Z133" s="221" t="s">
        <v>163</v>
      </c>
      <c r="AA133" s="222"/>
      <c r="AB133" s="222"/>
      <c r="AC133" s="222"/>
      <c r="AD133" s="222"/>
      <c r="AE133" s="222"/>
      <c r="AF133" s="222"/>
      <c r="AG133" s="222"/>
      <c r="AH133" s="222"/>
      <c r="AI133" s="222"/>
      <c r="AJ133" s="222"/>
      <c r="AK133" s="222"/>
      <c r="AL133" s="222"/>
      <c r="AM133" s="222"/>
      <c r="AN133" s="222"/>
      <c r="AO133" s="222"/>
      <c r="AP133" s="222"/>
      <c r="AQ133" s="222"/>
      <c r="AR133" s="377"/>
      <c r="AS133" s="223"/>
      <c r="AT133" s="232"/>
      <c r="AU133" s="233"/>
      <c r="AV133" s="629"/>
      <c r="AW133" s="313"/>
    </row>
    <row r="134" spans="1:49" ht="16.5" thickTop="1" thickBot="1" x14ac:dyDescent="0.3">
      <c r="A134" s="661"/>
      <c r="B134" s="45">
        <v>44166</v>
      </c>
      <c r="C134" s="174"/>
      <c r="D134" s="175"/>
      <c r="E134" s="174"/>
      <c r="F134" s="175"/>
      <c r="G134" s="174"/>
      <c r="H134" s="175"/>
      <c r="I134" s="174"/>
      <c r="J134" s="175"/>
      <c r="K134" s="174"/>
      <c r="L134" s="175"/>
      <c r="M134" s="176"/>
      <c r="N134" s="176"/>
      <c r="O134" s="177"/>
      <c r="P134" s="177"/>
      <c r="Q134" s="178"/>
      <c r="R134" s="178"/>
      <c r="S134" s="176"/>
      <c r="T134" s="213" t="s">
        <v>163</v>
      </c>
      <c r="U134" s="213" t="s">
        <v>163</v>
      </c>
      <c r="V134" s="213" t="s">
        <v>163</v>
      </c>
      <c r="W134" s="213" t="s">
        <v>163</v>
      </c>
      <c r="X134" s="214" t="s">
        <v>163</v>
      </c>
      <c r="Y134" s="225" t="s">
        <v>163</v>
      </c>
      <c r="Z134" s="225" t="s">
        <v>163</v>
      </c>
      <c r="AA134" s="226"/>
      <c r="AB134" s="226"/>
      <c r="AC134" s="226"/>
      <c r="AD134" s="226"/>
      <c r="AE134" s="226"/>
      <c r="AF134" s="226"/>
      <c r="AG134" s="226"/>
      <c r="AH134" s="226"/>
      <c r="AI134" s="226"/>
      <c r="AJ134" s="226"/>
      <c r="AK134" s="226"/>
      <c r="AL134" s="226"/>
      <c r="AM134" s="226"/>
      <c r="AN134" s="226"/>
      <c r="AO134" s="226"/>
      <c r="AP134" s="226"/>
      <c r="AQ134" s="226"/>
      <c r="AR134" s="378"/>
      <c r="AS134" s="227"/>
      <c r="AT134" s="234"/>
      <c r="AU134" s="314"/>
      <c r="AV134" s="633"/>
      <c r="AW134" s="315"/>
    </row>
    <row r="135" spans="1:49" ht="13.5" thickTop="1" x14ac:dyDescent="0.2"/>
  </sheetData>
  <mergeCells count="12">
    <mergeCell ref="A2:B2"/>
    <mergeCell ref="Y1:Z1"/>
    <mergeCell ref="A87:A98"/>
    <mergeCell ref="A111:A122"/>
    <mergeCell ref="A123:A134"/>
    <mergeCell ref="A3:A14"/>
    <mergeCell ref="A15:A26"/>
    <mergeCell ref="A27:A38"/>
    <mergeCell ref="A51:A62"/>
    <mergeCell ref="A63:A74"/>
    <mergeCell ref="A75:A86"/>
    <mergeCell ref="A39:A50"/>
  </mergeCells>
  <phoneticPr fontId="0" type="noConversion"/>
  <pageMargins left="0.75" right="0.75" top="1" bottom="1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PhotoPaint.Image.11" shapeId="7171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19050</xdr:rowOff>
              </from>
              <to>
                <xdr:col>1</xdr:col>
                <xdr:colOff>1104900</xdr:colOff>
                <xdr:row>0</xdr:row>
                <xdr:rowOff>533400</xdr:rowOff>
              </to>
            </anchor>
          </objectPr>
        </oleObject>
      </mc:Choice>
      <mc:Fallback>
        <oleObject progId="CorelPhotoPaint.Image.11" shapeId="7171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6" name="Button 1">
              <controlPr defaultSize="0" print="0" autoFill="0" autoPict="0" macro="[0]!BtnInicio">
                <anchor moveWithCells="1">
                  <from>
                    <xdr:col>0</xdr:col>
                    <xdr:colOff>361950</xdr:colOff>
                    <xdr:row>1</xdr:row>
                    <xdr:rowOff>66675</xdr:rowOff>
                  </from>
                  <to>
                    <xdr:col>1</xdr:col>
                    <xdr:colOff>771525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7" name="Button 2">
              <controlPr defaultSize="0" print="0" autoFill="0" autoPict="0" macro="[0]!SubirDatosOriginalesModelo">
                <anchor moveWithCells="1">
                  <from>
                    <xdr:col>0</xdr:col>
                    <xdr:colOff>57150</xdr:colOff>
                    <xdr:row>135</xdr:row>
                    <xdr:rowOff>114300</xdr:rowOff>
                  </from>
                  <to>
                    <xdr:col>1</xdr:col>
                    <xdr:colOff>628650</xdr:colOff>
                    <xdr:row>137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tabColor theme="8" tint="0.39997558519241921"/>
  </sheetPr>
  <dimension ref="A1:AQ150"/>
  <sheetViews>
    <sheetView showGridLines="0" zoomScaleNormal="100" workbookViewId="0">
      <pane xSplit="2" ySplit="4" topLeftCell="C98" activePane="bottomRight" state="frozen"/>
      <selection pane="topRight" activeCell="B1" sqref="B1"/>
      <selection pane="bottomLeft" activeCell="A4" sqref="A4"/>
      <selection pane="bottomRight" activeCell="G126" sqref="G126"/>
    </sheetView>
  </sheetViews>
  <sheetFormatPr baseColWidth="10" defaultRowHeight="12.75" x14ac:dyDescent="0.2"/>
  <cols>
    <col min="1" max="1" width="7.42578125" style="1" customWidth="1"/>
    <col min="2" max="2" width="15.42578125" style="1" customWidth="1"/>
    <col min="3" max="3" width="13.5703125" style="11" customWidth="1"/>
    <col min="4" max="4" width="14.7109375" style="11" customWidth="1"/>
    <col min="5" max="5" width="12.5703125" style="11" customWidth="1"/>
    <col min="6" max="6" width="12.85546875" style="11" customWidth="1"/>
    <col min="7" max="7" width="13.140625" style="11" customWidth="1"/>
    <col min="8" max="8" width="12.42578125" style="11" customWidth="1"/>
    <col min="9" max="13" width="11.42578125" style="11" customWidth="1"/>
    <col min="14" max="14" width="12.85546875" style="1" customWidth="1"/>
    <col min="15" max="15" width="13.5703125" style="1" customWidth="1"/>
    <col min="16" max="16" width="11.42578125" style="1" customWidth="1"/>
    <col min="17" max="17" width="12.5703125" style="1" customWidth="1"/>
    <col min="18" max="18" width="13.140625" style="1" customWidth="1"/>
    <col min="19" max="24" width="11.42578125" style="1" customWidth="1"/>
    <col min="25" max="25" width="12.28515625" style="1" customWidth="1"/>
    <col min="26" max="26" width="12.85546875" style="1" customWidth="1"/>
    <col min="27" max="27" width="11.42578125" style="1" customWidth="1"/>
    <col min="28" max="28" width="13" style="1" customWidth="1"/>
    <col min="29" max="29" width="13.5703125" style="1" customWidth="1"/>
    <col min="30" max="36" width="11.42578125" style="1" customWidth="1"/>
    <col min="37" max="16384" width="11.42578125" style="1"/>
  </cols>
  <sheetData>
    <row r="1" spans="1:43" s="202" customFormat="1" ht="43.5" customHeight="1" thickBot="1" x14ac:dyDescent="0.25">
      <c r="S1" s="235"/>
      <c r="T1" s="235"/>
      <c r="U1" s="235"/>
      <c r="V1" s="235"/>
      <c r="W1" s="235"/>
      <c r="X1" s="235"/>
      <c r="Y1" s="235"/>
    </row>
    <row r="2" spans="1:43" ht="15.75" thickTop="1" x14ac:dyDescent="0.25">
      <c r="A2" s="61"/>
      <c r="B2" s="61"/>
      <c r="C2" s="665" t="s">
        <v>82</v>
      </c>
      <c r="D2" s="666"/>
      <c r="E2" s="666"/>
      <c r="F2" s="666"/>
      <c r="G2" s="666"/>
      <c r="H2" s="666"/>
      <c r="I2" s="666"/>
      <c r="J2" s="666"/>
      <c r="K2" s="667"/>
      <c r="L2" s="665" t="s">
        <v>29</v>
      </c>
      <c r="M2" s="668"/>
      <c r="N2" s="677" t="s">
        <v>52</v>
      </c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5" t="s">
        <v>53</v>
      </c>
      <c r="Z2" s="676"/>
      <c r="AA2" s="676"/>
      <c r="AB2" s="676"/>
      <c r="AC2" s="676"/>
      <c r="AD2" s="676"/>
      <c r="AE2" s="676"/>
      <c r="AF2" s="676"/>
      <c r="AG2" s="676"/>
      <c r="AH2" s="676"/>
      <c r="AI2" s="676"/>
      <c r="AJ2" s="679" t="s">
        <v>51</v>
      </c>
    </row>
    <row r="3" spans="1:43" ht="68.25" customHeight="1" x14ac:dyDescent="0.2">
      <c r="A3" s="672" t="s">
        <v>0</v>
      </c>
      <c r="B3" s="672"/>
      <c r="C3" s="64" t="s">
        <v>30</v>
      </c>
      <c r="D3" s="60" t="s">
        <v>31</v>
      </c>
      <c r="E3" s="60" t="s">
        <v>32</v>
      </c>
      <c r="F3" s="60" t="s">
        <v>33</v>
      </c>
      <c r="G3" s="60" t="s">
        <v>124</v>
      </c>
      <c r="H3" s="60" t="s">
        <v>34</v>
      </c>
      <c r="I3" s="60" t="s">
        <v>35</v>
      </c>
      <c r="J3" s="60" t="s">
        <v>36</v>
      </c>
      <c r="K3" s="66" t="s">
        <v>37</v>
      </c>
      <c r="L3" s="64" t="s">
        <v>38</v>
      </c>
      <c r="M3" s="63" t="s">
        <v>39</v>
      </c>
      <c r="N3" s="69" t="s">
        <v>40</v>
      </c>
      <c r="O3" s="56" t="s">
        <v>41</v>
      </c>
      <c r="P3" s="56" t="s">
        <v>42</v>
      </c>
      <c r="Q3" s="56" t="s">
        <v>43</v>
      </c>
      <c r="R3" s="56" t="s">
        <v>44</v>
      </c>
      <c r="S3" s="56" t="s">
        <v>45</v>
      </c>
      <c r="T3" s="56" t="s">
        <v>46</v>
      </c>
      <c r="U3" s="56" t="s">
        <v>47</v>
      </c>
      <c r="V3" s="56" t="s">
        <v>48</v>
      </c>
      <c r="W3" s="56" t="s">
        <v>49</v>
      </c>
      <c r="X3" s="57" t="s">
        <v>50</v>
      </c>
      <c r="Y3" s="73" t="s">
        <v>40</v>
      </c>
      <c r="Z3" s="58" t="s">
        <v>41</v>
      </c>
      <c r="AA3" s="58" t="s">
        <v>42</v>
      </c>
      <c r="AB3" s="58" t="s">
        <v>43</v>
      </c>
      <c r="AC3" s="58" t="s">
        <v>44</v>
      </c>
      <c r="AD3" s="58" t="s">
        <v>45</v>
      </c>
      <c r="AE3" s="58" t="s">
        <v>46</v>
      </c>
      <c r="AF3" s="58" t="s">
        <v>47</v>
      </c>
      <c r="AG3" s="58" t="s">
        <v>48</v>
      </c>
      <c r="AH3" s="58" t="s">
        <v>49</v>
      </c>
      <c r="AI3" s="70" t="s">
        <v>50</v>
      </c>
      <c r="AJ3" s="680"/>
    </row>
    <row r="4" spans="1:43" ht="12.75" customHeight="1" x14ac:dyDescent="0.2">
      <c r="A4" s="62"/>
      <c r="B4" s="62"/>
      <c r="C4" s="65"/>
      <c r="D4" s="55"/>
      <c r="E4" s="55"/>
      <c r="F4" s="55"/>
      <c r="G4" s="55"/>
      <c r="H4" s="55"/>
      <c r="I4" s="55"/>
      <c r="J4" s="55"/>
      <c r="K4" s="67"/>
      <c r="L4" s="65"/>
      <c r="M4" s="55"/>
      <c r="N4" s="65"/>
      <c r="O4" s="55"/>
      <c r="P4" s="55"/>
      <c r="Q4" s="55"/>
      <c r="R4" s="55"/>
      <c r="S4" s="55"/>
      <c r="T4" s="55"/>
      <c r="U4" s="55"/>
      <c r="V4" s="55"/>
      <c r="W4" s="55"/>
      <c r="X4" s="67"/>
      <c r="Y4" s="68">
        <v>71.38</v>
      </c>
      <c r="Z4" s="54">
        <v>3.65</v>
      </c>
      <c r="AA4" s="54">
        <v>0.02</v>
      </c>
      <c r="AB4" s="54">
        <v>0.01</v>
      </c>
      <c r="AC4" s="54">
        <v>0.01</v>
      </c>
      <c r="AD4" s="54">
        <v>4.8</v>
      </c>
      <c r="AE4" s="54">
        <v>0.09</v>
      </c>
      <c r="AF4" s="54">
        <v>0.03</v>
      </c>
      <c r="AG4" s="54">
        <v>4.55</v>
      </c>
      <c r="AH4" s="54">
        <v>11.4</v>
      </c>
      <c r="AI4" s="71">
        <v>4.0599999999999996</v>
      </c>
      <c r="AJ4" s="72">
        <v>100.00000000000001</v>
      </c>
    </row>
    <row r="5" spans="1:43" ht="12.75" customHeight="1" x14ac:dyDescent="0.2">
      <c r="A5" s="663">
        <v>2011</v>
      </c>
      <c r="B5" s="51">
        <v>40544</v>
      </c>
      <c r="C5" s="105">
        <v>139.66</v>
      </c>
      <c r="D5" s="106">
        <v>115.21</v>
      </c>
      <c r="E5" s="106">
        <v>124.3</v>
      </c>
      <c r="F5" s="106">
        <v>123.52</v>
      </c>
      <c r="G5" s="106">
        <v>122.86</v>
      </c>
      <c r="H5" s="106">
        <v>141.91</v>
      </c>
      <c r="I5" s="106">
        <v>153.88999999999999</v>
      </c>
      <c r="J5" s="106">
        <v>126.61</v>
      </c>
      <c r="K5" s="107">
        <v>119.72</v>
      </c>
      <c r="L5" s="105">
        <v>376.36</v>
      </c>
      <c r="M5" s="108">
        <v>358.57</v>
      </c>
      <c r="N5" s="236">
        <v>100</v>
      </c>
      <c r="O5" s="237">
        <v>100</v>
      </c>
      <c r="P5" s="237">
        <v>100</v>
      </c>
      <c r="Q5" s="237">
        <v>100</v>
      </c>
      <c r="R5" s="237">
        <v>100</v>
      </c>
      <c r="S5" s="237">
        <v>100</v>
      </c>
      <c r="T5" s="237">
        <v>100</v>
      </c>
      <c r="U5" s="237">
        <v>100</v>
      </c>
      <c r="V5" s="237">
        <v>100</v>
      </c>
      <c r="W5" s="237">
        <v>100</v>
      </c>
      <c r="X5" s="238">
        <v>100</v>
      </c>
      <c r="Y5" s="239">
        <v>71.38</v>
      </c>
      <c r="Z5" s="239">
        <v>3.65</v>
      </c>
      <c r="AA5" s="239">
        <v>0.02</v>
      </c>
      <c r="AB5" s="239">
        <v>0.01</v>
      </c>
      <c r="AC5" s="239">
        <v>0.01</v>
      </c>
      <c r="AD5" s="239">
        <v>4.8</v>
      </c>
      <c r="AE5" s="239">
        <v>0.09</v>
      </c>
      <c r="AF5" s="239">
        <v>0.03</v>
      </c>
      <c r="AG5" s="239">
        <v>4.55</v>
      </c>
      <c r="AH5" s="239">
        <v>11.4</v>
      </c>
      <c r="AI5" s="239">
        <v>4.0599999999999996</v>
      </c>
      <c r="AJ5" s="240">
        <v>100.00000000000001</v>
      </c>
      <c r="AK5" s="53"/>
      <c r="AL5" s="53"/>
      <c r="AM5" s="53"/>
      <c r="AN5" s="53"/>
      <c r="AO5" s="53"/>
      <c r="AP5" s="53"/>
      <c r="AQ5" s="53"/>
    </row>
    <row r="6" spans="1:43" x14ac:dyDescent="0.2">
      <c r="A6" s="663"/>
      <c r="B6" s="51">
        <v>40575</v>
      </c>
      <c r="C6" s="109">
        <v>141.24</v>
      </c>
      <c r="D6" s="110">
        <v>115.27</v>
      </c>
      <c r="E6" s="110">
        <v>124.71</v>
      </c>
      <c r="F6" s="110">
        <v>123.52</v>
      </c>
      <c r="G6" s="110">
        <v>124.15</v>
      </c>
      <c r="H6" s="110">
        <v>147.30000000000001</v>
      </c>
      <c r="I6" s="110">
        <v>153.88999999999999</v>
      </c>
      <c r="J6" s="110">
        <v>126.99</v>
      </c>
      <c r="K6" s="111">
        <v>119.79</v>
      </c>
      <c r="L6" s="109">
        <v>376.72</v>
      </c>
      <c r="M6" s="112">
        <v>362.76</v>
      </c>
      <c r="N6" s="236">
        <v>101.13131891737076</v>
      </c>
      <c r="O6" s="237">
        <v>100.05207881260309</v>
      </c>
      <c r="P6" s="237">
        <v>100.32984714400644</v>
      </c>
      <c r="Q6" s="237">
        <v>100</v>
      </c>
      <c r="R6" s="237">
        <v>101.04997558196321</v>
      </c>
      <c r="S6" s="237">
        <v>103.79818194630401</v>
      </c>
      <c r="T6" s="237">
        <v>100</v>
      </c>
      <c r="U6" s="237">
        <v>100.30013427059474</v>
      </c>
      <c r="V6" s="237">
        <v>100.05846976277982</v>
      </c>
      <c r="W6" s="237">
        <v>100.09565309809756</v>
      </c>
      <c r="X6" s="238">
        <v>101.16853055191456</v>
      </c>
      <c r="Y6" s="239">
        <v>72.187535443219247</v>
      </c>
      <c r="Z6" s="239">
        <v>3.6519008766600125</v>
      </c>
      <c r="AA6" s="239">
        <v>2.0065969428801286E-2</v>
      </c>
      <c r="AB6" s="239">
        <v>0.01</v>
      </c>
      <c r="AC6" s="239">
        <v>1.010499755819632E-2</v>
      </c>
      <c r="AD6" s="239">
        <v>4.9823127334225923</v>
      </c>
      <c r="AE6" s="239">
        <v>0.09</v>
      </c>
      <c r="AF6" s="239">
        <v>3.0090040281178423E-2</v>
      </c>
      <c r="AG6" s="239">
        <v>4.5526603742064813</v>
      </c>
      <c r="AH6" s="239">
        <v>11.410904453183123</v>
      </c>
      <c r="AI6" s="239">
        <v>4.1074423404077303</v>
      </c>
      <c r="AJ6" s="240">
        <v>101.05301722836737</v>
      </c>
      <c r="AK6" s="53"/>
      <c r="AL6" s="53"/>
      <c r="AM6" s="53"/>
      <c r="AN6" s="53"/>
      <c r="AO6" s="53"/>
      <c r="AP6" s="53"/>
      <c r="AQ6" s="53"/>
    </row>
    <row r="7" spans="1:43" x14ac:dyDescent="0.2">
      <c r="A7" s="663"/>
      <c r="B7" s="51">
        <v>40603</v>
      </c>
      <c r="C7" s="109">
        <v>141.29</v>
      </c>
      <c r="D7" s="110">
        <v>115.32</v>
      </c>
      <c r="E7" s="110">
        <v>126.38</v>
      </c>
      <c r="F7" s="110">
        <v>123.52</v>
      </c>
      <c r="G7" s="110">
        <v>122.88</v>
      </c>
      <c r="H7" s="110">
        <v>154.91999999999999</v>
      </c>
      <c r="I7" s="110">
        <v>153.88999999999999</v>
      </c>
      <c r="J7" s="110">
        <v>126.93</v>
      </c>
      <c r="K7" s="111">
        <v>119.79</v>
      </c>
      <c r="L7" s="109">
        <v>374.24</v>
      </c>
      <c r="M7" s="112">
        <v>364.81</v>
      </c>
      <c r="N7" s="236">
        <v>101.16712014893312</v>
      </c>
      <c r="O7" s="237">
        <v>100.09547782310564</v>
      </c>
      <c r="P7" s="237">
        <v>101.6733708769107</v>
      </c>
      <c r="Q7" s="237">
        <v>100</v>
      </c>
      <c r="R7" s="237">
        <v>100.01627869119322</v>
      </c>
      <c r="S7" s="237">
        <v>109.16778239729405</v>
      </c>
      <c r="T7" s="237">
        <v>100</v>
      </c>
      <c r="U7" s="237">
        <v>100.25274464892189</v>
      </c>
      <c r="V7" s="237">
        <v>100.05846976277982</v>
      </c>
      <c r="W7" s="237">
        <v>99.436709533425443</v>
      </c>
      <c r="X7" s="238">
        <v>101.7402459770756</v>
      </c>
      <c r="Y7" s="239">
        <v>72.213090362308463</v>
      </c>
      <c r="Z7" s="239">
        <v>3.6534849405433558</v>
      </c>
      <c r="AA7" s="239">
        <v>2.033467417538214E-2</v>
      </c>
      <c r="AB7" s="239">
        <v>0.01</v>
      </c>
      <c r="AC7" s="239">
        <v>1.0001627869119322E-2</v>
      </c>
      <c r="AD7" s="239">
        <v>5.2400535550701139</v>
      </c>
      <c r="AE7" s="239">
        <v>0.09</v>
      </c>
      <c r="AF7" s="239">
        <v>3.0075823394676564E-2</v>
      </c>
      <c r="AG7" s="239">
        <v>4.5526603742064813</v>
      </c>
      <c r="AH7" s="239">
        <v>11.335784886810499</v>
      </c>
      <c r="AI7" s="239">
        <v>4.1306539866692695</v>
      </c>
      <c r="AJ7" s="240">
        <v>101.28614023104738</v>
      </c>
      <c r="AK7" s="53"/>
      <c r="AL7" s="53"/>
      <c r="AM7" s="53"/>
      <c r="AN7" s="53"/>
      <c r="AO7" s="53"/>
      <c r="AP7" s="53"/>
      <c r="AQ7" s="53"/>
    </row>
    <row r="8" spans="1:43" x14ac:dyDescent="0.2">
      <c r="A8" s="663"/>
      <c r="B8" s="51">
        <v>40634</v>
      </c>
      <c r="C8" s="109">
        <v>141</v>
      </c>
      <c r="D8" s="110">
        <v>115.36</v>
      </c>
      <c r="E8" s="110">
        <v>127.83</v>
      </c>
      <c r="F8" s="110">
        <v>125.63</v>
      </c>
      <c r="G8" s="110">
        <v>122.57</v>
      </c>
      <c r="H8" s="110">
        <v>156.21</v>
      </c>
      <c r="I8" s="110">
        <v>153.88999999999999</v>
      </c>
      <c r="J8" s="110">
        <v>127.6</v>
      </c>
      <c r="K8" s="111">
        <v>120.52</v>
      </c>
      <c r="L8" s="109">
        <v>375.9</v>
      </c>
      <c r="M8" s="112">
        <v>371.86</v>
      </c>
      <c r="N8" s="236">
        <v>100.9594730058714</v>
      </c>
      <c r="O8" s="237">
        <v>100.13019703150769</v>
      </c>
      <c r="P8" s="237">
        <v>102.83990345937249</v>
      </c>
      <c r="Q8" s="237">
        <v>101.70822538860104</v>
      </c>
      <c r="R8" s="237">
        <v>99.763958977698195</v>
      </c>
      <c r="S8" s="237">
        <v>110.07680924529632</v>
      </c>
      <c r="T8" s="237">
        <v>100</v>
      </c>
      <c r="U8" s="237">
        <v>100.78192875760209</v>
      </c>
      <c r="V8" s="237">
        <v>100.6682258603408</v>
      </c>
      <c r="W8" s="237">
        <v>99.877776596875322</v>
      </c>
      <c r="X8" s="238">
        <v>103.70638926848315</v>
      </c>
      <c r="Y8" s="239">
        <v>72.064871831591006</v>
      </c>
      <c r="Z8" s="239">
        <v>3.6547521916500307</v>
      </c>
      <c r="AA8" s="239">
        <v>2.0567980691874502E-2</v>
      </c>
      <c r="AB8" s="239">
        <v>1.0170822538860105E-2</v>
      </c>
      <c r="AC8" s="239">
        <v>9.9763958977698193E-3</v>
      </c>
      <c r="AD8" s="239">
        <v>5.2836868437742224</v>
      </c>
      <c r="AE8" s="239">
        <v>0.09</v>
      </c>
      <c r="AF8" s="239">
        <v>3.0234578627280625E-2</v>
      </c>
      <c r="AG8" s="239">
        <v>4.5804042766455062</v>
      </c>
      <c r="AH8" s="239">
        <v>11.386066532043788</v>
      </c>
      <c r="AI8" s="239">
        <v>4.2104794043004157</v>
      </c>
      <c r="AJ8" s="240">
        <v>101.34121085776076</v>
      </c>
      <c r="AK8" s="53"/>
      <c r="AL8" s="53"/>
      <c r="AM8" s="53"/>
      <c r="AN8" s="53"/>
      <c r="AO8" s="53"/>
      <c r="AP8" s="53"/>
      <c r="AQ8" s="53"/>
    </row>
    <row r="9" spans="1:43" x14ac:dyDescent="0.2">
      <c r="A9" s="663"/>
      <c r="B9" s="51">
        <v>40664</v>
      </c>
      <c r="C9" s="109">
        <v>142.01</v>
      </c>
      <c r="D9" s="110">
        <v>115.32</v>
      </c>
      <c r="E9" s="110">
        <v>127.16</v>
      </c>
      <c r="F9" s="110">
        <v>125.63</v>
      </c>
      <c r="G9" s="110">
        <v>123.41</v>
      </c>
      <c r="H9" s="110">
        <v>149.78</v>
      </c>
      <c r="I9" s="110">
        <v>153.88999999999999</v>
      </c>
      <c r="J9" s="110">
        <v>127.45</v>
      </c>
      <c r="K9" s="111">
        <v>120.52</v>
      </c>
      <c r="L9" s="109">
        <v>376.17</v>
      </c>
      <c r="M9" s="112">
        <v>371.29</v>
      </c>
      <c r="N9" s="236">
        <v>101.68265788343119</v>
      </c>
      <c r="O9" s="237">
        <v>100.09547782310564</v>
      </c>
      <c r="P9" s="237">
        <v>102.30088495575221</v>
      </c>
      <c r="Q9" s="237">
        <v>101.70822538860104</v>
      </c>
      <c r="R9" s="237">
        <v>100.44766400781377</v>
      </c>
      <c r="S9" s="237">
        <v>105.54576844478895</v>
      </c>
      <c r="T9" s="237">
        <v>100</v>
      </c>
      <c r="U9" s="237">
        <v>100.66345470341996</v>
      </c>
      <c r="V9" s="237">
        <v>100.6682258603408</v>
      </c>
      <c r="W9" s="237">
        <v>99.949516420448504</v>
      </c>
      <c r="X9" s="238">
        <v>103.54742449173105</v>
      </c>
      <c r="Y9" s="239">
        <v>72.581081197193186</v>
      </c>
      <c r="Z9" s="239">
        <v>3.6534849405433558</v>
      </c>
      <c r="AA9" s="239">
        <v>2.046017699115044E-2</v>
      </c>
      <c r="AB9" s="239">
        <v>1.0170822538860105E-2</v>
      </c>
      <c r="AC9" s="239">
        <v>1.0044766400781377E-2</v>
      </c>
      <c r="AD9" s="239">
        <v>5.0661968853498696</v>
      </c>
      <c r="AE9" s="239">
        <v>0.09</v>
      </c>
      <c r="AF9" s="239">
        <v>3.019903641102599E-2</v>
      </c>
      <c r="AG9" s="239">
        <v>4.5804042766455062</v>
      </c>
      <c r="AH9" s="239">
        <v>11.39424487193113</v>
      </c>
      <c r="AI9" s="239">
        <v>4.2040254343642802</v>
      </c>
      <c r="AJ9" s="240">
        <v>101.64031240836914</v>
      </c>
      <c r="AK9" s="53"/>
      <c r="AL9" s="53"/>
      <c r="AM9" s="53"/>
      <c r="AN9" s="53"/>
      <c r="AO9" s="53"/>
      <c r="AP9" s="53"/>
      <c r="AQ9" s="53"/>
    </row>
    <row r="10" spans="1:43" x14ac:dyDescent="0.2">
      <c r="A10" s="663"/>
      <c r="B10" s="51">
        <v>40695</v>
      </c>
      <c r="C10" s="109">
        <v>139.71</v>
      </c>
      <c r="D10" s="110">
        <v>114.51</v>
      </c>
      <c r="E10" s="110">
        <v>126.89</v>
      </c>
      <c r="F10" s="110">
        <v>125.63</v>
      </c>
      <c r="G10" s="110">
        <v>123.7</v>
      </c>
      <c r="H10" s="110">
        <v>149.01</v>
      </c>
      <c r="I10" s="110">
        <v>153.88999999999999</v>
      </c>
      <c r="J10" s="110">
        <v>127.79</v>
      </c>
      <c r="K10" s="111">
        <v>120.55</v>
      </c>
      <c r="L10" s="109">
        <v>376.54</v>
      </c>
      <c r="M10" s="112">
        <v>371.04</v>
      </c>
      <c r="N10" s="236">
        <v>100.03580123156237</v>
      </c>
      <c r="O10" s="237">
        <v>99.392413852964154</v>
      </c>
      <c r="P10" s="237">
        <v>102.08366854384553</v>
      </c>
      <c r="Q10" s="237">
        <v>101.70822538860104</v>
      </c>
      <c r="R10" s="237">
        <v>100.68370503011558</v>
      </c>
      <c r="S10" s="237">
        <v>105.00317102388838</v>
      </c>
      <c r="T10" s="237">
        <v>100</v>
      </c>
      <c r="U10" s="237">
        <v>100.93199589289945</v>
      </c>
      <c r="V10" s="237">
        <v>100.69328433010358</v>
      </c>
      <c r="W10" s="237">
        <v>100.04782654904878</v>
      </c>
      <c r="X10" s="238">
        <v>103.47770309841871</v>
      </c>
      <c r="Y10" s="239">
        <v>71.405554919089212</v>
      </c>
      <c r="Z10" s="239">
        <v>3.6278231056331913</v>
      </c>
      <c r="AA10" s="239">
        <v>2.0416733708769109E-2</v>
      </c>
      <c r="AB10" s="239">
        <v>1.0170822538860105E-2</v>
      </c>
      <c r="AC10" s="239">
        <v>1.0068370503011556E-2</v>
      </c>
      <c r="AD10" s="239">
        <v>5.0401522091466422</v>
      </c>
      <c r="AE10" s="239">
        <v>0.09</v>
      </c>
      <c r="AF10" s="239">
        <v>3.0279598767869835E-2</v>
      </c>
      <c r="AG10" s="239">
        <v>4.5815444370197129</v>
      </c>
      <c r="AH10" s="239">
        <v>11.40545222659156</v>
      </c>
      <c r="AI10" s="239">
        <v>4.2011947457957994</v>
      </c>
      <c r="AJ10" s="240">
        <v>100.42265716879464</v>
      </c>
      <c r="AK10" s="53"/>
      <c r="AL10" s="53"/>
      <c r="AM10" s="53"/>
      <c r="AN10" s="53"/>
      <c r="AO10" s="53"/>
      <c r="AP10" s="53"/>
      <c r="AQ10" s="53"/>
    </row>
    <row r="11" spans="1:43" x14ac:dyDescent="0.2">
      <c r="A11" s="663"/>
      <c r="B11" s="51">
        <v>40725</v>
      </c>
      <c r="C11" s="109">
        <v>139.25</v>
      </c>
      <c r="D11" s="110">
        <v>114.44</v>
      </c>
      <c r="E11" s="110">
        <v>128.32</v>
      </c>
      <c r="F11" s="110">
        <v>126.6</v>
      </c>
      <c r="G11" s="110">
        <v>123.95</v>
      </c>
      <c r="H11" s="110">
        <v>150.52000000000001</v>
      </c>
      <c r="I11" s="110">
        <v>156.24</v>
      </c>
      <c r="J11" s="110">
        <v>128.66999999999999</v>
      </c>
      <c r="K11" s="111">
        <v>121.05</v>
      </c>
      <c r="L11" s="109">
        <v>378.29</v>
      </c>
      <c r="M11" s="112">
        <v>372.03</v>
      </c>
      <c r="N11" s="236">
        <v>99.706429901188599</v>
      </c>
      <c r="O11" s="237">
        <v>99.331655238260566</v>
      </c>
      <c r="P11" s="237">
        <v>103.23411102172165</v>
      </c>
      <c r="Q11" s="237">
        <v>102.49352331606218</v>
      </c>
      <c r="R11" s="237">
        <v>100.88718867003092</v>
      </c>
      <c r="S11" s="237">
        <v>106.06722570643367</v>
      </c>
      <c r="T11" s="237">
        <v>101.52706478653585</v>
      </c>
      <c r="U11" s="237">
        <v>101.62704367743463</v>
      </c>
      <c r="V11" s="237">
        <v>101.11092549281658</v>
      </c>
      <c r="W11" s="237">
        <v>100.51280688702306</v>
      </c>
      <c r="X11" s="238">
        <v>103.75379981593552</v>
      </c>
      <c r="Y11" s="239">
        <v>71.170449663468418</v>
      </c>
      <c r="Z11" s="239">
        <v>3.6256054161965108</v>
      </c>
      <c r="AA11" s="239">
        <v>2.0646822204344328E-2</v>
      </c>
      <c r="AB11" s="239">
        <v>1.0249352331606218E-2</v>
      </c>
      <c r="AC11" s="239">
        <v>1.0088718867003093E-2</v>
      </c>
      <c r="AD11" s="239">
        <v>5.0912268339088165</v>
      </c>
      <c r="AE11" s="239">
        <v>9.1374358307882264E-2</v>
      </c>
      <c r="AF11" s="239">
        <v>3.0488113103230387E-2</v>
      </c>
      <c r="AG11" s="239">
        <v>4.6005471099231539</v>
      </c>
      <c r="AH11" s="239">
        <v>11.45845998512063</v>
      </c>
      <c r="AI11" s="239">
        <v>4.2124042725269817</v>
      </c>
      <c r="AJ11" s="240">
        <v>100.32154064595859</v>
      </c>
      <c r="AK11" s="53"/>
      <c r="AL11" s="53"/>
      <c r="AM11" s="53"/>
      <c r="AN11" s="53"/>
      <c r="AO11" s="53"/>
      <c r="AP11" s="53"/>
      <c r="AQ11" s="53"/>
    </row>
    <row r="12" spans="1:43" x14ac:dyDescent="0.2">
      <c r="A12" s="663"/>
      <c r="B12" s="51">
        <v>40756</v>
      </c>
      <c r="C12" s="109">
        <v>139.56</v>
      </c>
      <c r="D12" s="110">
        <v>114.41</v>
      </c>
      <c r="E12" s="110">
        <v>128.11000000000001</v>
      </c>
      <c r="F12" s="110">
        <v>126.6</v>
      </c>
      <c r="G12" s="110">
        <v>123.9</v>
      </c>
      <c r="H12" s="110">
        <v>150.09</v>
      </c>
      <c r="I12" s="110">
        <v>156.24</v>
      </c>
      <c r="J12" s="110">
        <v>129.68</v>
      </c>
      <c r="K12" s="111">
        <v>121.09</v>
      </c>
      <c r="L12" s="109">
        <v>378.29</v>
      </c>
      <c r="M12" s="112">
        <v>372.03</v>
      </c>
      <c r="N12" s="236">
        <v>99.928397536875266</v>
      </c>
      <c r="O12" s="237">
        <v>99.305615831959031</v>
      </c>
      <c r="P12" s="237">
        <v>103.06516492357203</v>
      </c>
      <c r="Q12" s="237">
        <v>102.49352331606218</v>
      </c>
      <c r="R12" s="237">
        <v>100.84649194204786</v>
      </c>
      <c r="S12" s="237">
        <v>105.76421675709958</v>
      </c>
      <c r="T12" s="237">
        <v>101.52706478653585</v>
      </c>
      <c r="U12" s="237">
        <v>102.42476897559435</v>
      </c>
      <c r="V12" s="237">
        <v>101.14433678583362</v>
      </c>
      <c r="W12" s="237">
        <v>100.51280688702306</v>
      </c>
      <c r="X12" s="238">
        <v>103.75379981593552</v>
      </c>
      <c r="Y12" s="239">
        <v>71.328890161821562</v>
      </c>
      <c r="Z12" s="239">
        <v>3.6246549778665047</v>
      </c>
      <c r="AA12" s="239">
        <v>2.0613032984714407E-2</v>
      </c>
      <c r="AB12" s="239">
        <v>1.0249352331606218E-2</v>
      </c>
      <c r="AC12" s="239">
        <v>1.0084649194204787E-2</v>
      </c>
      <c r="AD12" s="239">
        <v>5.0766824043407794</v>
      </c>
      <c r="AE12" s="239">
        <v>9.1374358307882264E-2</v>
      </c>
      <c r="AF12" s="239">
        <v>3.07274306926783E-2</v>
      </c>
      <c r="AG12" s="239">
        <v>4.6020673237554295</v>
      </c>
      <c r="AH12" s="239">
        <v>11.45845998512063</v>
      </c>
      <c r="AI12" s="239">
        <v>4.2124042725269817</v>
      </c>
      <c r="AJ12" s="240">
        <v>100.46620794894298</v>
      </c>
      <c r="AK12" s="53"/>
      <c r="AL12" s="53"/>
      <c r="AM12" s="53"/>
      <c r="AN12" s="53"/>
      <c r="AO12" s="53"/>
      <c r="AP12" s="53"/>
      <c r="AQ12" s="53"/>
    </row>
    <row r="13" spans="1:43" x14ac:dyDescent="0.2">
      <c r="A13" s="663"/>
      <c r="B13" s="51">
        <v>40787</v>
      </c>
      <c r="C13" s="109">
        <v>137.88999999999999</v>
      </c>
      <c r="D13" s="110">
        <v>114.69</v>
      </c>
      <c r="E13" s="110">
        <v>128.18</v>
      </c>
      <c r="F13" s="110">
        <v>126.6</v>
      </c>
      <c r="G13" s="110">
        <v>123.91</v>
      </c>
      <c r="H13" s="110">
        <v>152.94</v>
      </c>
      <c r="I13" s="110">
        <v>156.24</v>
      </c>
      <c r="J13" s="110">
        <v>131.03</v>
      </c>
      <c r="K13" s="111">
        <v>121.12</v>
      </c>
      <c r="L13" s="109">
        <v>378.47</v>
      </c>
      <c r="M13" s="112">
        <v>368.83</v>
      </c>
      <c r="N13" s="236">
        <v>98.732636402692236</v>
      </c>
      <c r="O13" s="237">
        <v>99.548650290773381</v>
      </c>
      <c r="P13" s="237">
        <v>103.12148028962189</v>
      </c>
      <c r="Q13" s="237">
        <v>102.49352331606218</v>
      </c>
      <c r="R13" s="237">
        <v>100.85463128764448</v>
      </c>
      <c r="S13" s="237">
        <v>107.77253188640688</v>
      </c>
      <c r="T13" s="237">
        <v>101.52706478653585</v>
      </c>
      <c r="U13" s="237">
        <v>103.49103546323356</v>
      </c>
      <c r="V13" s="237">
        <v>101.1693952555964</v>
      </c>
      <c r="W13" s="237">
        <v>100.56063343607184</v>
      </c>
      <c r="X13" s="238">
        <v>102.86136598153777</v>
      </c>
      <c r="Y13" s="239">
        <v>70.475355864241706</v>
      </c>
      <c r="Z13" s="239">
        <v>3.6335257356132287</v>
      </c>
      <c r="AA13" s="239">
        <v>2.0624296057924377E-2</v>
      </c>
      <c r="AB13" s="239">
        <v>1.0249352331606218E-2</v>
      </c>
      <c r="AC13" s="239">
        <v>1.008546312876445E-2</v>
      </c>
      <c r="AD13" s="239">
        <v>5.1730815305475302</v>
      </c>
      <c r="AE13" s="239">
        <v>9.1374358307882264E-2</v>
      </c>
      <c r="AF13" s="239">
        <v>3.1047310638970066E-2</v>
      </c>
      <c r="AG13" s="239">
        <v>4.6032074841296362</v>
      </c>
      <c r="AH13" s="239">
        <v>11.463912211712191</v>
      </c>
      <c r="AI13" s="239">
        <v>4.1761714588504333</v>
      </c>
      <c r="AJ13" s="240">
        <v>99.688635065559879</v>
      </c>
      <c r="AK13" s="53"/>
      <c r="AL13" s="53"/>
      <c r="AM13" s="53"/>
      <c r="AN13" s="53"/>
      <c r="AO13" s="53"/>
      <c r="AP13" s="53"/>
      <c r="AQ13" s="53"/>
    </row>
    <row r="14" spans="1:43" x14ac:dyDescent="0.2">
      <c r="A14" s="663"/>
      <c r="B14" s="51">
        <v>40817</v>
      </c>
      <c r="C14" s="109">
        <v>137.47</v>
      </c>
      <c r="D14" s="110">
        <v>114.75</v>
      </c>
      <c r="E14" s="110">
        <v>124.81</v>
      </c>
      <c r="F14" s="110">
        <v>126.67</v>
      </c>
      <c r="G14" s="110">
        <v>123.81</v>
      </c>
      <c r="H14" s="110">
        <v>153.80000000000001</v>
      </c>
      <c r="I14" s="110">
        <v>156.24</v>
      </c>
      <c r="J14" s="110">
        <v>129.59</v>
      </c>
      <c r="K14" s="111">
        <v>121.63</v>
      </c>
      <c r="L14" s="109">
        <v>378.29</v>
      </c>
      <c r="M14" s="112">
        <v>372.68</v>
      </c>
      <c r="N14" s="236">
        <v>98.431906057568384</v>
      </c>
      <c r="O14" s="237">
        <v>99.600729103376452</v>
      </c>
      <c r="P14" s="237">
        <v>100.41029766693484</v>
      </c>
      <c r="Q14" s="237">
        <v>102.55019430051814</v>
      </c>
      <c r="R14" s="237">
        <v>100.77323783167833</v>
      </c>
      <c r="S14" s="237">
        <v>108.37854978507507</v>
      </c>
      <c r="T14" s="237">
        <v>101.52706478653585</v>
      </c>
      <c r="U14" s="237">
        <v>102.35368454308507</v>
      </c>
      <c r="V14" s="237">
        <v>101.59538924156365</v>
      </c>
      <c r="W14" s="237">
        <v>100.51280688702306</v>
      </c>
      <c r="X14" s="238">
        <v>103.93507543854757</v>
      </c>
      <c r="Y14" s="239">
        <v>70.260694543892299</v>
      </c>
      <c r="Z14" s="239">
        <v>3.6354266122732408</v>
      </c>
      <c r="AA14" s="239">
        <v>2.0082059533386966E-2</v>
      </c>
      <c r="AB14" s="239">
        <v>1.0255019430051814E-2</v>
      </c>
      <c r="AC14" s="239">
        <v>1.0077323783167834E-2</v>
      </c>
      <c r="AD14" s="239">
        <v>5.2021703896836025</v>
      </c>
      <c r="AE14" s="239">
        <v>9.1374358307882264E-2</v>
      </c>
      <c r="AF14" s="239">
        <v>3.070610536292552E-2</v>
      </c>
      <c r="AG14" s="239">
        <v>4.622590210491146</v>
      </c>
      <c r="AH14" s="239">
        <v>11.45845998512063</v>
      </c>
      <c r="AI14" s="239">
        <v>4.219764062805031</v>
      </c>
      <c r="AJ14" s="240">
        <v>99.561600670683347</v>
      </c>
      <c r="AK14" s="53"/>
      <c r="AL14" s="53"/>
      <c r="AM14" s="53"/>
      <c r="AN14" s="53"/>
      <c r="AO14" s="53"/>
      <c r="AP14" s="53"/>
      <c r="AQ14" s="53"/>
    </row>
    <row r="15" spans="1:43" x14ac:dyDescent="0.2">
      <c r="A15" s="663"/>
      <c r="B15" s="51">
        <v>40848</v>
      </c>
      <c r="C15" s="109">
        <v>136.46</v>
      </c>
      <c r="D15" s="110">
        <v>114.66</v>
      </c>
      <c r="E15" s="110">
        <v>126.64</v>
      </c>
      <c r="F15" s="110">
        <v>126.67</v>
      </c>
      <c r="G15" s="110">
        <v>123.75</v>
      </c>
      <c r="H15" s="110">
        <v>157.96</v>
      </c>
      <c r="I15" s="110">
        <v>156.24</v>
      </c>
      <c r="J15" s="110">
        <v>131.25</v>
      </c>
      <c r="K15" s="111">
        <v>121.73</v>
      </c>
      <c r="L15" s="109">
        <v>378.29</v>
      </c>
      <c r="M15" s="112">
        <v>371.29</v>
      </c>
      <c r="N15" s="236">
        <v>97.708721180008595</v>
      </c>
      <c r="O15" s="237">
        <v>99.522610884471845</v>
      </c>
      <c r="P15" s="237">
        <v>101.88254223652454</v>
      </c>
      <c r="Q15" s="237">
        <v>102.55019430051814</v>
      </c>
      <c r="R15" s="237">
        <v>100.72440175809865</v>
      </c>
      <c r="S15" s="237">
        <v>111.30998520188852</v>
      </c>
      <c r="T15" s="237">
        <v>101.52706478653585</v>
      </c>
      <c r="U15" s="237">
        <v>103.66479740936735</v>
      </c>
      <c r="V15" s="237">
        <v>101.67891747410624</v>
      </c>
      <c r="W15" s="237">
        <v>100.51280688702306</v>
      </c>
      <c r="X15" s="238">
        <v>103.54742449173105</v>
      </c>
      <c r="Y15" s="239">
        <v>69.744485178290134</v>
      </c>
      <c r="Z15" s="239">
        <v>3.6325752972832226</v>
      </c>
      <c r="AA15" s="239">
        <v>2.037650844730491E-2</v>
      </c>
      <c r="AB15" s="239">
        <v>1.0255019430051814E-2</v>
      </c>
      <c r="AC15" s="239">
        <v>1.0072440175809865E-2</v>
      </c>
      <c r="AD15" s="239">
        <v>5.3428792896906483</v>
      </c>
      <c r="AE15" s="239">
        <v>9.1374358307882264E-2</v>
      </c>
      <c r="AF15" s="239">
        <v>3.1099439222810204E-2</v>
      </c>
      <c r="AG15" s="239">
        <v>4.6263907450718342</v>
      </c>
      <c r="AH15" s="239">
        <v>11.45845998512063</v>
      </c>
      <c r="AI15" s="239">
        <v>4.2040254343642802</v>
      </c>
      <c r="AJ15" s="240">
        <v>99.171993695404595</v>
      </c>
      <c r="AK15" s="53"/>
      <c r="AL15" s="53"/>
      <c r="AM15" s="53"/>
      <c r="AN15" s="53"/>
      <c r="AO15" s="53"/>
      <c r="AP15" s="53"/>
      <c r="AQ15" s="53"/>
    </row>
    <row r="16" spans="1:43" ht="13.5" thickBot="1" x14ac:dyDescent="0.25">
      <c r="A16" s="663"/>
      <c r="B16" s="51">
        <v>40878</v>
      </c>
      <c r="C16" s="113">
        <v>135.36000000000001</v>
      </c>
      <c r="D16" s="114">
        <v>114.66</v>
      </c>
      <c r="E16" s="114">
        <v>127.34</v>
      </c>
      <c r="F16" s="114">
        <v>126.67</v>
      </c>
      <c r="G16" s="114">
        <v>123.82</v>
      </c>
      <c r="H16" s="114">
        <v>157.72999999999999</v>
      </c>
      <c r="I16" s="114">
        <v>156.24</v>
      </c>
      <c r="J16" s="114">
        <v>131.25</v>
      </c>
      <c r="K16" s="115">
        <v>121.73</v>
      </c>
      <c r="L16" s="113">
        <v>378.38</v>
      </c>
      <c r="M16" s="116">
        <v>371.62</v>
      </c>
      <c r="N16" s="236">
        <v>96.921094085636568</v>
      </c>
      <c r="O16" s="237">
        <v>99.522610884471845</v>
      </c>
      <c r="P16" s="237">
        <v>102.44569589702333</v>
      </c>
      <c r="Q16" s="237">
        <v>102.55019430051814</v>
      </c>
      <c r="R16" s="237">
        <v>100.78137717727495</v>
      </c>
      <c r="S16" s="237">
        <v>111.14791064759353</v>
      </c>
      <c r="T16" s="237">
        <v>101.52706478653585</v>
      </c>
      <c r="U16" s="237">
        <v>103.66479740936735</v>
      </c>
      <c r="V16" s="237">
        <v>101.67891747410624</v>
      </c>
      <c r="W16" s="237">
        <v>100.53672016154745</v>
      </c>
      <c r="X16" s="238">
        <v>103.63945673090332</v>
      </c>
      <c r="Y16" s="239">
        <v>69.182276958327378</v>
      </c>
      <c r="Z16" s="239">
        <v>3.6325752972832226</v>
      </c>
      <c r="AA16" s="239">
        <v>2.0489139179404665E-2</v>
      </c>
      <c r="AB16" s="239">
        <v>1.0255019430051814E-2</v>
      </c>
      <c r="AC16" s="239">
        <v>1.0078137717727496E-2</v>
      </c>
      <c r="AD16" s="239">
        <v>5.3350997110844887</v>
      </c>
      <c r="AE16" s="239">
        <v>9.1374358307882264E-2</v>
      </c>
      <c r="AF16" s="239">
        <v>3.1099439222810204E-2</v>
      </c>
      <c r="AG16" s="239">
        <v>4.6263907450718342</v>
      </c>
      <c r="AH16" s="239">
        <v>11.461186098416411</v>
      </c>
      <c r="AI16" s="239">
        <v>4.207761943274674</v>
      </c>
      <c r="AJ16" s="241">
        <v>98.608586847315877</v>
      </c>
      <c r="AK16" s="53"/>
      <c r="AL16" s="53"/>
      <c r="AM16" s="53"/>
      <c r="AN16" s="53"/>
      <c r="AO16" s="53"/>
      <c r="AP16" s="53"/>
      <c r="AQ16" s="53"/>
    </row>
    <row r="17" spans="1:43" ht="13.5" customHeight="1" thickBot="1" x14ac:dyDescent="0.25">
      <c r="A17" s="659">
        <v>2012</v>
      </c>
      <c r="B17" s="46">
        <v>40909</v>
      </c>
      <c r="C17" s="117">
        <v>136.01</v>
      </c>
      <c r="D17" s="118">
        <v>114.75</v>
      </c>
      <c r="E17" s="118">
        <v>129.6</v>
      </c>
      <c r="F17" s="118">
        <v>126.34</v>
      </c>
      <c r="G17" s="118">
        <v>124.13</v>
      </c>
      <c r="H17" s="118">
        <v>162.30000000000001</v>
      </c>
      <c r="I17" s="118">
        <v>156.24</v>
      </c>
      <c r="J17" s="118">
        <v>132.61000000000001</v>
      </c>
      <c r="K17" s="119">
        <v>121.44</v>
      </c>
      <c r="L17" s="117">
        <v>379.39</v>
      </c>
      <c r="M17" s="120">
        <v>368.17</v>
      </c>
      <c r="N17" s="242">
        <v>97.386510095947301</v>
      </c>
      <c r="O17" s="243">
        <v>99.600729103376452</v>
      </c>
      <c r="P17" s="243">
        <v>104.26387771520515</v>
      </c>
      <c r="Q17" s="243">
        <v>102.28303108808291</v>
      </c>
      <c r="R17" s="243">
        <v>101.03369689076999</v>
      </c>
      <c r="S17" s="243">
        <v>114.36826157423721</v>
      </c>
      <c r="T17" s="243">
        <v>101.52706478653585</v>
      </c>
      <c r="U17" s="243">
        <v>104.73896216728538</v>
      </c>
      <c r="V17" s="243">
        <v>101.43668559973271</v>
      </c>
      <c r="W17" s="243">
        <v>100.80508024232118</v>
      </c>
      <c r="X17" s="244">
        <v>102.67730150319325</v>
      </c>
      <c r="Y17" s="245">
        <v>69.514490906487183</v>
      </c>
      <c r="Z17" s="245">
        <v>3.6354266122732408</v>
      </c>
      <c r="AA17" s="245">
        <v>2.0852775543041033E-2</v>
      </c>
      <c r="AB17" s="245">
        <v>1.022830310880829E-2</v>
      </c>
      <c r="AC17" s="245">
        <v>1.0103369689077E-2</v>
      </c>
      <c r="AD17" s="245">
        <v>5.4896765555633866</v>
      </c>
      <c r="AE17" s="245">
        <v>9.1374358307882264E-2</v>
      </c>
      <c r="AF17" s="245">
        <v>3.142168865018561E-2</v>
      </c>
      <c r="AG17" s="245">
        <v>4.6153691947878386</v>
      </c>
      <c r="AH17" s="245">
        <v>11.491779147624616</v>
      </c>
      <c r="AI17" s="245">
        <v>4.1686984410296457</v>
      </c>
      <c r="AJ17" s="246">
        <v>99.079421353064902</v>
      </c>
      <c r="AK17" s="53"/>
      <c r="AL17" s="53"/>
      <c r="AM17" s="53"/>
      <c r="AN17" s="53"/>
      <c r="AO17" s="53"/>
      <c r="AP17" s="53"/>
      <c r="AQ17" s="53"/>
    </row>
    <row r="18" spans="1:43" ht="14.25" thickTop="1" thickBot="1" x14ac:dyDescent="0.25">
      <c r="A18" s="660"/>
      <c r="B18" s="37">
        <v>40940</v>
      </c>
      <c r="C18" s="121">
        <v>138.19</v>
      </c>
      <c r="D18" s="122">
        <v>114.93</v>
      </c>
      <c r="E18" s="122">
        <v>129.94999999999999</v>
      </c>
      <c r="F18" s="122">
        <v>126.34</v>
      </c>
      <c r="G18" s="122">
        <v>123.45</v>
      </c>
      <c r="H18" s="122">
        <v>166.42</v>
      </c>
      <c r="I18" s="122">
        <v>156.24</v>
      </c>
      <c r="J18" s="122">
        <v>132.56</v>
      </c>
      <c r="K18" s="123">
        <v>121.47</v>
      </c>
      <c r="L18" s="121">
        <v>378.47</v>
      </c>
      <c r="M18" s="124">
        <v>371.21</v>
      </c>
      <c r="N18" s="247">
        <v>98.947443792066451</v>
      </c>
      <c r="O18" s="248">
        <v>99.756965541185664</v>
      </c>
      <c r="P18" s="248">
        <v>104.54545454545453</v>
      </c>
      <c r="Q18" s="248">
        <v>102.28303108808291</v>
      </c>
      <c r="R18" s="248">
        <v>100.48022139020023</v>
      </c>
      <c r="S18" s="248">
        <v>117.27151011204285</v>
      </c>
      <c r="T18" s="248">
        <v>101.52706478653585</v>
      </c>
      <c r="U18" s="248">
        <v>104.69947081589132</v>
      </c>
      <c r="V18" s="248">
        <v>101.4617440694955</v>
      </c>
      <c r="W18" s="248">
        <v>100.56063343607184</v>
      </c>
      <c r="X18" s="249">
        <v>103.5251136458711</v>
      </c>
      <c r="Y18" s="250">
        <v>70.628685378777021</v>
      </c>
      <c r="Z18" s="250">
        <v>3.6411292422532768</v>
      </c>
      <c r="AA18" s="250">
        <v>2.0909090909090908E-2</v>
      </c>
      <c r="AB18" s="250">
        <v>1.022830310880829E-2</v>
      </c>
      <c r="AC18" s="250">
        <v>1.0048022139020023E-2</v>
      </c>
      <c r="AD18" s="250">
        <v>5.6290324853780564</v>
      </c>
      <c r="AE18" s="250">
        <v>9.1374358307882264E-2</v>
      </c>
      <c r="AF18" s="250">
        <v>3.1409841244767395E-2</v>
      </c>
      <c r="AG18" s="250">
        <v>4.6165093551620444</v>
      </c>
      <c r="AH18" s="250">
        <v>11.463912211712191</v>
      </c>
      <c r="AI18" s="250">
        <v>4.2031196140223663</v>
      </c>
      <c r="AJ18" s="246">
        <v>100.34635790301454</v>
      </c>
      <c r="AK18" s="53"/>
      <c r="AL18" s="53"/>
      <c r="AM18" s="53"/>
      <c r="AN18" s="53"/>
      <c r="AO18" s="53"/>
      <c r="AP18" s="53"/>
      <c r="AQ18" s="53"/>
    </row>
    <row r="19" spans="1:43" ht="14.25" thickTop="1" thickBot="1" x14ac:dyDescent="0.25">
      <c r="A19" s="660"/>
      <c r="B19" s="37">
        <v>40969</v>
      </c>
      <c r="C19" s="121">
        <v>140.91</v>
      </c>
      <c r="D19" s="122">
        <v>115.13</v>
      </c>
      <c r="E19" s="122">
        <v>131.46</v>
      </c>
      <c r="F19" s="122">
        <v>126.34</v>
      </c>
      <c r="G19" s="122">
        <v>123.42</v>
      </c>
      <c r="H19" s="122">
        <v>168.02</v>
      </c>
      <c r="I19" s="122">
        <v>156.24</v>
      </c>
      <c r="J19" s="122">
        <v>132.54</v>
      </c>
      <c r="K19" s="123">
        <v>121.47</v>
      </c>
      <c r="L19" s="121">
        <v>378.75</v>
      </c>
      <c r="M19" s="124">
        <v>370.88</v>
      </c>
      <c r="N19" s="247">
        <v>100.89503078905915</v>
      </c>
      <c r="O19" s="248">
        <v>99.93056158319591</v>
      </c>
      <c r="P19" s="248">
        <v>105.76025744167337</v>
      </c>
      <c r="Q19" s="248">
        <v>102.28303108808291</v>
      </c>
      <c r="R19" s="248">
        <v>100.45580335341039</v>
      </c>
      <c r="S19" s="248">
        <v>118.39898527235572</v>
      </c>
      <c r="T19" s="248">
        <v>101.52706478653585</v>
      </c>
      <c r="U19" s="248">
        <v>104.6836742753337</v>
      </c>
      <c r="V19" s="248">
        <v>101.4617440694955</v>
      </c>
      <c r="W19" s="248">
        <v>100.63503029014772</v>
      </c>
      <c r="X19" s="249">
        <v>103.43308140669883</v>
      </c>
      <c r="Y19" s="250">
        <v>72.018872977230416</v>
      </c>
      <c r="Z19" s="250">
        <v>3.6474654977866505</v>
      </c>
      <c r="AA19" s="250">
        <v>2.1152051488334673E-2</v>
      </c>
      <c r="AB19" s="250">
        <v>1.022830310880829E-2</v>
      </c>
      <c r="AC19" s="250">
        <v>1.004558033534104E-2</v>
      </c>
      <c r="AD19" s="250">
        <v>5.6831512930730739</v>
      </c>
      <c r="AE19" s="250">
        <v>9.1374358307882264E-2</v>
      </c>
      <c r="AF19" s="250">
        <v>3.1405102282600107E-2</v>
      </c>
      <c r="AG19" s="250">
        <v>4.6165093551620444</v>
      </c>
      <c r="AH19" s="250">
        <v>11.47239345307684</v>
      </c>
      <c r="AI19" s="250">
        <v>4.1993831051119725</v>
      </c>
      <c r="AJ19" s="246">
        <v>101.80198107696397</v>
      </c>
      <c r="AK19" s="53"/>
      <c r="AL19" s="53"/>
      <c r="AM19" s="53"/>
      <c r="AN19" s="53"/>
      <c r="AO19" s="53"/>
      <c r="AP19" s="53"/>
      <c r="AQ19" s="53"/>
    </row>
    <row r="20" spans="1:43" ht="14.25" thickTop="1" thickBot="1" x14ac:dyDescent="0.25">
      <c r="A20" s="660"/>
      <c r="B20" s="37">
        <v>41000</v>
      </c>
      <c r="C20" s="121">
        <v>142.21</v>
      </c>
      <c r="D20" s="122">
        <v>115.4</v>
      </c>
      <c r="E20" s="122">
        <v>133.80000000000001</v>
      </c>
      <c r="F20" s="122">
        <v>126.45</v>
      </c>
      <c r="G20" s="122">
        <v>123.57</v>
      </c>
      <c r="H20" s="122">
        <v>163.63999999999999</v>
      </c>
      <c r="I20" s="122">
        <v>167.12</v>
      </c>
      <c r="J20" s="122">
        <v>132.54</v>
      </c>
      <c r="K20" s="123">
        <v>123.62</v>
      </c>
      <c r="L20" s="121">
        <v>378.75</v>
      </c>
      <c r="M20" s="124">
        <v>372.03</v>
      </c>
      <c r="N20" s="247">
        <v>101.82586280968066</v>
      </c>
      <c r="O20" s="248">
        <v>100.16491623990973</v>
      </c>
      <c r="P20" s="248">
        <v>107.64279967819793</v>
      </c>
      <c r="Q20" s="248">
        <v>102.37208549222798</v>
      </c>
      <c r="R20" s="248">
        <v>100.5778935373596</v>
      </c>
      <c r="S20" s="248">
        <v>115.31252202099921</v>
      </c>
      <c r="T20" s="248">
        <v>108.59704984079538</v>
      </c>
      <c r="U20" s="248">
        <v>104.6836742753337</v>
      </c>
      <c r="V20" s="248">
        <v>103.25760106916138</v>
      </c>
      <c r="W20" s="248">
        <v>100.63503029014772</v>
      </c>
      <c r="X20" s="249">
        <v>103.75379981593552</v>
      </c>
      <c r="Y20" s="250">
        <v>72.683300873550053</v>
      </c>
      <c r="Z20" s="250">
        <v>3.6560194427567052</v>
      </c>
      <c r="AA20" s="250">
        <v>2.1528559935639589E-2</v>
      </c>
      <c r="AB20" s="250">
        <v>1.0237208549222799E-2</v>
      </c>
      <c r="AC20" s="250">
        <v>1.005778935373596E-2</v>
      </c>
      <c r="AD20" s="250">
        <v>5.5350010570079622</v>
      </c>
      <c r="AE20" s="250">
        <v>9.7737344856715841E-2</v>
      </c>
      <c r="AF20" s="250">
        <v>3.1405102282600107E-2</v>
      </c>
      <c r="AG20" s="250">
        <v>4.6982208486468426</v>
      </c>
      <c r="AH20" s="250">
        <v>11.47239345307684</v>
      </c>
      <c r="AI20" s="250">
        <v>4.2124042725269817</v>
      </c>
      <c r="AJ20" s="246">
        <v>102.4283059525433</v>
      </c>
      <c r="AK20" s="53"/>
      <c r="AL20" s="53"/>
      <c r="AM20" s="53"/>
      <c r="AN20" s="53"/>
      <c r="AO20" s="53"/>
      <c r="AP20" s="53"/>
      <c r="AQ20" s="53"/>
    </row>
    <row r="21" spans="1:43" ht="14.25" thickTop="1" thickBot="1" x14ac:dyDescent="0.25">
      <c r="A21" s="660"/>
      <c r="B21" s="37">
        <v>41030</v>
      </c>
      <c r="C21" s="121">
        <v>145.75</v>
      </c>
      <c r="D21" s="122">
        <v>115.44</v>
      </c>
      <c r="E21" s="122">
        <v>125.23</v>
      </c>
      <c r="F21" s="122">
        <v>126.45</v>
      </c>
      <c r="G21" s="122">
        <v>124.15</v>
      </c>
      <c r="H21" s="122">
        <v>161</v>
      </c>
      <c r="I21" s="122">
        <v>167.12</v>
      </c>
      <c r="J21" s="122">
        <v>132.61000000000001</v>
      </c>
      <c r="K21" s="123">
        <v>123.69</v>
      </c>
      <c r="L21" s="121">
        <v>397.85</v>
      </c>
      <c r="M21" s="124">
        <v>370.22</v>
      </c>
      <c r="N21" s="247">
        <v>104.36059000429616</v>
      </c>
      <c r="O21" s="248">
        <v>100.19963544831178</v>
      </c>
      <c r="P21" s="248">
        <v>100.74818986323412</v>
      </c>
      <c r="Q21" s="248">
        <v>102.37208549222798</v>
      </c>
      <c r="R21" s="248">
        <v>101.04997558196321</v>
      </c>
      <c r="S21" s="248">
        <v>113.45218800648298</v>
      </c>
      <c r="T21" s="248">
        <v>108.59704984079538</v>
      </c>
      <c r="U21" s="248">
        <v>104.73896216728538</v>
      </c>
      <c r="V21" s="248">
        <v>103.3160708319412</v>
      </c>
      <c r="W21" s="248">
        <v>105.70995855032416</v>
      </c>
      <c r="X21" s="249">
        <v>103.24901692835429</v>
      </c>
      <c r="Y21" s="250">
        <v>74.492589145066589</v>
      </c>
      <c r="Z21" s="250">
        <v>3.6572866938633797</v>
      </c>
      <c r="AA21" s="250">
        <v>2.0149637972646826E-2</v>
      </c>
      <c r="AB21" s="250">
        <v>1.0237208549222799E-2</v>
      </c>
      <c r="AC21" s="250">
        <v>1.010499755819632E-2</v>
      </c>
      <c r="AD21" s="250">
        <v>5.4457050243111826</v>
      </c>
      <c r="AE21" s="250">
        <v>9.7737344856715841E-2</v>
      </c>
      <c r="AF21" s="250">
        <v>3.142168865018561E-2</v>
      </c>
      <c r="AG21" s="250">
        <v>4.700881222853325</v>
      </c>
      <c r="AH21" s="250">
        <v>12.050935274736956</v>
      </c>
      <c r="AI21" s="250">
        <v>4.1919100872911841</v>
      </c>
      <c r="AJ21" s="246">
        <v>104.7089583257096</v>
      </c>
      <c r="AK21" s="53"/>
      <c r="AL21" s="53"/>
      <c r="AM21" s="53"/>
      <c r="AN21" s="53"/>
      <c r="AO21" s="53"/>
      <c r="AP21" s="53"/>
      <c r="AQ21" s="53"/>
    </row>
    <row r="22" spans="1:43" ht="14.25" thickTop="1" thickBot="1" x14ac:dyDescent="0.25">
      <c r="A22" s="660"/>
      <c r="B22" s="37">
        <v>41061</v>
      </c>
      <c r="C22" s="121">
        <v>146.59</v>
      </c>
      <c r="D22" s="122">
        <v>115.45</v>
      </c>
      <c r="E22" s="122">
        <v>131.13</v>
      </c>
      <c r="F22" s="122">
        <v>126.45</v>
      </c>
      <c r="G22" s="122">
        <v>124.12</v>
      </c>
      <c r="H22" s="122">
        <v>156.13</v>
      </c>
      <c r="I22" s="122">
        <v>167.12</v>
      </c>
      <c r="J22" s="122">
        <v>133.09</v>
      </c>
      <c r="K22" s="123">
        <v>123.72</v>
      </c>
      <c r="L22" s="121">
        <v>378.75</v>
      </c>
      <c r="M22" s="124">
        <v>370.47</v>
      </c>
      <c r="N22" s="247">
        <v>104.96205069454389</v>
      </c>
      <c r="O22" s="248">
        <v>100.2083152504123</v>
      </c>
      <c r="P22" s="248">
        <v>105.49477071600965</v>
      </c>
      <c r="Q22" s="248">
        <v>102.37208549222798</v>
      </c>
      <c r="R22" s="248">
        <v>101.02555754517337</v>
      </c>
      <c r="S22" s="248">
        <v>110.02043548728068</v>
      </c>
      <c r="T22" s="248">
        <v>108.59704984079538</v>
      </c>
      <c r="U22" s="248">
        <v>105.1180791406682</v>
      </c>
      <c r="V22" s="248">
        <v>103.34112930170397</v>
      </c>
      <c r="W22" s="248">
        <v>100.63503029014772</v>
      </c>
      <c r="X22" s="249">
        <v>103.31873832166663</v>
      </c>
      <c r="Y22" s="250">
        <v>74.921911785765417</v>
      </c>
      <c r="Z22" s="250">
        <v>3.657603506640049</v>
      </c>
      <c r="AA22" s="250">
        <v>2.1098954143201933E-2</v>
      </c>
      <c r="AB22" s="250">
        <v>1.0237208549222799E-2</v>
      </c>
      <c r="AC22" s="250">
        <v>1.0102555754517337E-2</v>
      </c>
      <c r="AD22" s="250">
        <v>5.280980903389473</v>
      </c>
      <c r="AE22" s="250">
        <v>9.7737344856715841E-2</v>
      </c>
      <c r="AF22" s="250">
        <v>3.1535423742200461E-2</v>
      </c>
      <c r="AG22" s="250">
        <v>4.7020213832275308</v>
      </c>
      <c r="AH22" s="250">
        <v>11.47239345307684</v>
      </c>
      <c r="AI22" s="250">
        <v>4.1947407758596649</v>
      </c>
      <c r="AJ22" s="246">
        <v>104.40036329500482</v>
      </c>
      <c r="AK22" s="53"/>
      <c r="AL22" s="53"/>
      <c r="AM22" s="53"/>
      <c r="AN22" s="53"/>
      <c r="AO22" s="53"/>
      <c r="AP22" s="53"/>
      <c r="AQ22" s="53"/>
    </row>
    <row r="23" spans="1:43" ht="14.25" thickTop="1" thickBot="1" x14ac:dyDescent="0.25">
      <c r="A23" s="660"/>
      <c r="B23" s="37">
        <v>41091</v>
      </c>
      <c r="C23" s="121">
        <v>150.05000000000001</v>
      </c>
      <c r="D23" s="122">
        <v>115.78</v>
      </c>
      <c r="E23" s="122">
        <v>133.72</v>
      </c>
      <c r="F23" s="122">
        <v>126.49</v>
      </c>
      <c r="G23" s="122">
        <v>124.17</v>
      </c>
      <c r="H23" s="122">
        <v>162.08000000000001</v>
      </c>
      <c r="I23" s="122">
        <v>173.67</v>
      </c>
      <c r="J23" s="122">
        <v>132.13999999999999</v>
      </c>
      <c r="K23" s="123">
        <v>122.92</v>
      </c>
      <c r="L23" s="121">
        <v>375.53</v>
      </c>
      <c r="M23" s="124">
        <v>370.47</v>
      </c>
      <c r="N23" s="247">
        <v>107.43949591865962</v>
      </c>
      <c r="O23" s="248">
        <v>100.4947487197292</v>
      </c>
      <c r="P23" s="248">
        <v>107.57843925985519</v>
      </c>
      <c r="Q23" s="248">
        <v>102.40446891191711</v>
      </c>
      <c r="R23" s="248">
        <v>101.06625427315645</v>
      </c>
      <c r="S23" s="248">
        <v>114.21323373969419</v>
      </c>
      <c r="T23" s="248">
        <v>112.8533367990123</v>
      </c>
      <c r="U23" s="248">
        <v>104.36774346418133</v>
      </c>
      <c r="V23" s="248">
        <v>102.67290344136318</v>
      </c>
      <c r="W23" s="248">
        <v>99.779466468275047</v>
      </c>
      <c r="X23" s="249">
        <v>103.31873832166663</v>
      </c>
      <c r="Y23" s="250">
        <v>76.690312186739234</v>
      </c>
      <c r="Z23" s="250">
        <v>3.6680583282701154</v>
      </c>
      <c r="AA23" s="250">
        <v>2.1515687851971041E-2</v>
      </c>
      <c r="AB23" s="250">
        <v>1.0240446891191711E-2</v>
      </c>
      <c r="AC23" s="250">
        <v>1.0106625427315646E-2</v>
      </c>
      <c r="AD23" s="250">
        <v>5.4822352195053217</v>
      </c>
      <c r="AE23" s="250">
        <v>0.10156800311911107</v>
      </c>
      <c r="AF23" s="250">
        <v>3.1310323039254399E-2</v>
      </c>
      <c r="AG23" s="250">
        <v>4.6716171065820244</v>
      </c>
      <c r="AH23" s="250">
        <v>11.374859177383355</v>
      </c>
      <c r="AI23" s="250">
        <v>4.1947407758596649</v>
      </c>
      <c r="AJ23" s="246">
        <v>106.25656388066857</v>
      </c>
      <c r="AK23" s="53"/>
      <c r="AL23" s="53"/>
      <c r="AM23" s="53"/>
      <c r="AN23" s="53"/>
      <c r="AO23" s="53"/>
      <c r="AP23" s="53"/>
      <c r="AQ23" s="53"/>
    </row>
    <row r="24" spans="1:43" ht="14.25" thickTop="1" thickBot="1" x14ac:dyDescent="0.25">
      <c r="A24" s="660"/>
      <c r="B24" s="37">
        <v>41122</v>
      </c>
      <c r="C24" s="121">
        <v>157.91999999999999</v>
      </c>
      <c r="D24" s="122">
        <v>115.87</v>
      </c>
      <c r="E24" s="122">
        <v>135.86000000000001</v>
      </c>
      <c r="F24" s="122">
        <v>126.49</v>
      </c>
      <c r="G24" s="122">
        <v>124.11</v>
      </c>
      <c r="H24" s="122">
        <v>166.68</v>
      </c>
      <c r="I24" s="122">
        <v>173.67</v>
      </c>
      <c r="J24" s="122">
        <v>132.25</v>
      </c>
      <c r="K24" s="123">
        <v>122.93</v>
      </c>
      <c r="L24" s="121">
        <v>378.38</v>
      </c>
      <c r="M24" s="124">
        <v>370.47</v>
      </c>
      <c r="N24" s="247">
        <v>113.07460976657596</v>
      </c>
      <c r="O24" s="248">
        <v>100.57286693863381</v>
      </c>
      <c r="P24" s="248">
        <v>109.30008045052294</v>
      </c>
      <c r="Q24" s="248">
        <v>102.40446891191711</v>
      </c>
      <c r="R24" s="248">
        <v>101.01741819957675</v>
      </c>
      <c r="S24" s="248">
        <v>117.45472482559369</v>
      </c>
      <c r="T24" s="248">
        <v>112.8533367990123</v>
      </c>
      <c r="U24" s="248">
        <v>104.45462443724824</v>
      </c>
      <c r="V24" s="248">
        <v>102.68125626461745</v>
      </c>
      <c r="W24" s="248">
        <v>100.53672016154745</v>
      </c>
      <c r="X24" s="249">
        <v>103.31873832166663</v>
      </c>
      <c r="Y24" s="250">
        <v>80.712656451381918</v>
      </c>
      <c r="Z24" s="250">
        <v>3.6709096432601336</v>
      </c>
      <c r="AA24" s="250">
        <v>2.186001609010459E-2</v>
      </c>
      <c r="AB24" s="250">
        <v>1.0240446891191711E-2</v>
      </c>
      <c r="AC24" s="250">
        <v>1.0101741819957676E-2</v>
      </c>
      <c r="AD24" s="250">
        <v>5.6378267916284974</v>
      </c>
      <c r="AE24" s="250">
        <v>0.10156800311911107</v>
      </c>
      <c r="AF24" s="250">
        <v>3.133638733117447E-2</v>
      </c>
      <c r="AG24" s="250">
        <v>4.6719971600400934</v>
      </c>
      <c r="AH24" s="250">
        <v>11.461186098416411</v>
      </c>
      <c r="AI24" s="250">
        <v>4.1947407758596649</v>
      </c>
      <c r="AJ24" s="246">
        <v>110.52442351583825</v>
      </c>
      <c r="AK24" s="53"/>
      <c r="AL24" s="53"/>
      <c r="AM24" s="53"/>
      <c r="AN24" s="53"/>
      <c r="AO24" s="53"/>
      <c r="AP24" s="53"/>
      <c r="AQ24" s="53"/>
    </row>
    <row r="25" spans="1:43" ht="14.25" thickTop="1" thickBot="1" x14ac:dyDescent="0.25">
      <c r="A25" s="660"/>
      <c r="B25" s="37">
        <v>41153</v>
      </c>
      <c r="C25" s="121">
        <v>161.32</v>
      </c>
      <c r="D25" s="122">
        <v>116.16</v>
      </c>
      <c r="E25" s="122">
        <v>137.34</v>
      </c>
      <c r="F25" s="122">
        <v>126.49</v>
      </c>
      <c r="G25" s="122">
        <v>124.18</v>
      </c>
      <c r="H25" s="122">
        <v>169.79</v>
      </c>
      <c r="I25" s="122">
        <v>173.67</v>
      </c>
      <c r="J25" s="122">
        <v>132.02000000000001</v>
      </c>
      <c r="K25" s="123">
        <v>122.97</v>
      </c>
      <c r="L25" s="121">
        <v>378.56</v>
      </c>
      <c r="M25" s="124">
        <v>371.62</v>
      </c>
      <c r="N25" s="247">
        <v>115.50909351281685</v>
      </c>
      <c r="O25" s="248">
        <v>100.82458119954866</v>
      </c>
      <c r="P25" s="248">
        <v>110.49074818986324</v>
      </c>
      <c r="Q25" s="248">
        <v>102.40446891191711</v>
      </c>
      <c r="R25" s="248">
        <v>101.07439361875305</v>
      </c>
      <c r="S25" s="248">
        <v>119.64625466845183</v>
      </c>
      <c r="T25" s="248">
        <v>112.8533367990123</v>
      </c>
      <c r="U25" s="248">
        <v>104.27296422083565</v>
      </c>
      <c r="V25" s="248">
        <v>102.71466755763448</v>
      </c>
      <c r="W25" s="248">
        <v>100.58454671059623</v>
      </c>
      <c r="X25" s="249">
        <v>103.63945673090332</v>
      </c>
      <c r="Y25" s="250">
        <v>82.450390949448661</v>
      </c>
      <c r="Z25" s="250">
        <v>3.6800972137835259</v>
      </c>
      <c r="AA25" s="250">
        <v>2.2098149637972648E-2</v>
      </c>
      <c r="AB25" s="250">
        <v>1.0240446891191711E-2</v>
      </c>
      <c r="AC25" s="250">
        <v>1.0107439361875305E-2</v>
      </c>
      <c r="AD25" s="250">
        <v>5.7430202240856874</v>
      </c>
      <c r="AE25" s="250">
        <v>0.10156800311911107</v>
      </c>
      <c r="AF25" s="250">
        <v>3.1281889266250695E-2</v>
      </c>
      <c r="AG25" s="250">
        <v>4.673517373872369</v>
      </c>
      <c r="AH25" s="250">
        <v>11.46663832500797</v>
      </c>
      <c r="AI25" s="250">
        <v>4.207761943274674</v>
      </c>
      <c r="AJ25" s="246">
        <v>112.39672195774929</v>
      </c>
      <c r="AK25" s="53"/>
      <c r="AL25" s="53"/>
      <c r="AM25" s="53"/>
      <c r="AN25" s="53"/>
      <c r="AO25" s="53"/>
      <c r="AP25" s="53"/>
      <c r="AQ25" s="53"/>
    </row>
    <row r="26" spans="1:43" ht="14.25" thickTop="1" thickBot="1" x14ac:dyDescent="0.25">
      <c r="A26" s="660"/>
      <c r="B26" s="37">
        <v>41183</v>
      </c>
      <c r="C26" s="121">
        <v>161.35</v>
      </c>
      <c r="D26" s="122">
        <v>116.22</v>
      </c>
      <c r="E26" s="122">
        <v>132</v>
      </c>
      <c r="F26" s="122">
        <v>126.31</v>
      </c>
      <c r="G26" s="122">
        <v>124.55</v>
      </c>
      <c r="H26" s="122">
        <v>167.37</v>
      </c>
      <c r="I26" s="122">
        <v>173.67</v>
      </c>
      <c r="J26" s="122">
        <v>132.76</v>
      </c>
      <c r="K26" s="123">
        <v>123.88</v>
      </c>
      <c r="L26" s="121">
        <v>378.93</v>
      </c>
      <c r="M26" s="124">
        <v>370.41</v>
      </c>
      <c r="N26" s="247">
        <v>115.53057425175426</v>
      </c>
      <c r="O26" s="248">
        <v>100.87666001215173</v>
      </c>
      <c r="P26" s="248">
        <v>106.19469026548673</v>
      </c>
      <c r="Q26" s="248">
        <v>102.25874352331607</v>
      </c>
      <c r="R26" s="248">
        <v>101.37554940582777</v>
      </c>
      <c r="S26" s="248">
        <v>117.94094848847861</v>
      </c>
      <c r="T26" s="248">
        <v>112.8533367990123</v>
      </c>
      <c r="U26" s="248">
        <v>104.85743622146749</v>
      </c>
      <c r="V26" s="248">
        <v>103.47477447377213</v>
      </c>
      <c r="W26" s="248">
        <v>100.6828568391965</v>
      </c>
      <c r="X26" s="249">
        <v>103.30200518727166</v>
      </c>
      <c r="Y26" s="250">
        <v>82.465723900902191</v>
      </c>
      <c r="Z26" s="250">
        <v>3.6819980904435381</v>
      </c>
      <c r="AA26" s="250">
        <v>2.1238938053097348E-2</v>
      </c>
      <c r="AB26" s="250">
        <v>1.0225874352331608E-2</v>
      </c>
      <c r="AC26" s="250">
        <v>1.0137554940582778E-2</v>
      </c>
      <c r="AD26" s="250">
        <v>5.6611655274469728</v>
      </c>
      <c r="AE26" s="250">
        <v>0.10156800311911107</v>
      </c>
      <c r="AF26" s="250">
        <v>3.1457230866440249E-2</v>
      </c>
      <c r="AG26" s="250">
        <v>4.7081022385566316</v>
      </c>
      <c r="AH26" s="250">
        <v>11.4778456796684</v>
      </c>
      <c r="AI26" s="250">
        <v>4.1940614106032292</v>
      </c>
      <c r="AJ26" s="246">
        <v>112.36352444895253</v>
      </c>
      <c r="AK26" s="53"/>
      <c r="AL26" s="53"/>
      <c r="AM26" s="53"/>
      <c r="AN26" s="53"/>
      <c r="AO26" s="53"/>
      <c r="AP26" s="53"/>
      <c r="AQ26" s="53"/>
    </row>
    <row r="27" spans="1:43" ht="14.25" thickTop="1" thickBot="1" x14ac:dyDescent="0.25">
      <c r="A27" s="660"/>
      <c r="B27" s="37">
        <v>41214</v>
      </c>
      <c r="C27" s="121">
        <v>160.1</v>
      </c>
      <c r="D27" s="122">
        <v>116.23</v>
      </c>
      <c r="E27" s="122">
        <v>131.84</v>
      </c>
      <c r="F27" s="122">
        <v>126.31</v>
      </c>
      <c r="G27" s="122">
        <v>123.83</v>
      </c>
      <c r="H27" s="122">
        <v>164.35</v>
      </c>
      <c r="I27" s="122">
        <v>173.67</v>
      </c>
      <c r="J27" s="122">
        <v>132.76</v>
      </c>
      <c r="K27" s="123">
        <v>123.88</v>
      </c>
      <c r="L27" s="121">
        <v>380.04</v>
      </c>
      <c r="M27" s="124">
        <v>370.06</v>
      </c>
      <c r="N27" s="247">
        <v>114.63554346269513</v>
      </c>
      <c r="O27" s="248">
        <v>100.88533981425223</v>
      </c>
      <c r="P27" s="248">
        <v>106.0659694288013</v>
      </c>
      <c r="Q27" s="248">
        <v>102.25874352331607</v>
      </c>
      <c r="R27" s="248">
        <v>100.78951652287157</v>
      </c>
      <c r="S27" s="248">
        <v>115.81283912338806</v>
      </c>
      <c r="T27" s="248">
        <v>112.8533367990123</v>
      </c>
      <c r="U27" s="248">
        <v>104.85743622146749</v>
      </c>
      <c r="V27" s="248">
        <v>103.47477447377213</v>
      </c>
      <c r="W27" s="248">
        <v>100.97778722499734</v>
      </c>
      <c r="X27" s="249">
        <v>103.20439523663441</v>
      </c>
      <c r="Y27" s="250">
        <v>81.82685092367177</v>
      </c>
      <c r="Z27" s="250">
        <v>3.6823149032202065</v>
      </c>
      <c r="AA27" s="250">
        <v>2.1213193885760259E-2</v>
      </c>
      <c r="AB27" s="250">
        <v>1.0225874352331608E-2</v>
      </c>
      <c r="AC27" s="250">
        <v>1.0078951652287156E-2</v>
      </c>
      <c r="AD27" s="250">
        <v>5.559016277922626</v>
      </c>
      <c r="AE27" s="250">
        <v>0.10156800311911107</v>
      </c>
      <c r="AF27" s="250">
        <v>3.1457230866440249E-2</v>
      </c>
      <c r="AG27" s="250">
        <v>4.7081022385566316</v>
      </c>
      <c r="AH27" s="250">
        <v>11.511467743649698</v>
      </c>
      <c r="AI27" s="250">
        <v>4.1900984466073563</v>
      </c>
      <c r="AJ27" s="246">
        <v>111.65239378750421</v>
      </c>
      <c r="AK27" s="53"/>
      <c r="AL27" s="53"/>
      <c r="AM27" s="53"/>
      <c r="AN27" s="53"/>
      <c r="AO27" s="53"/>
      <c r="AP27" s="53"/>
      <c r="AQ27" s="53"/>
    </row>
    <row r="28" spans="1:43" ht="14.25" thickTop="1" thickBot="1" x14ac:dyDescent="0.25">
      <c r="A28" s="664"/>
      <c r="B28" s="47">
        <v>41244</v>
      </c>
      <c r="C28" s="125">
        <v>161.69999999999999</v>
      </c>
      <c r="D28" s="126">
        <v>116.28</v>
      </c>
      <c r="E28" s="126">
        <v>132.55000000000001</v>
      </c>
      <c r="F28" s="126">
        <v>126.4</v>
      </c>
      <c r="G28" s="126">
        <v>124.75</v>
      </c>
      <c r="H28" s="126">
        <v>161.11000000000001</v>
      </c>
      <c r="I28" s="126">
        <v>173.67</v>
      </c>
      <c r="J28" s="126">
        <v>132.71</v>
      </c>
      <c r="K28" s="127">
        <v>123.82</v>
      </c>
      <c r="L28" s="125">
        <v>380.04</v>
      </c>
      <c r="M28" s="128">
        <v>370.71</v>
      </c>
      <c r="N28" s="251">
        <v>115.78118287269081</v>
      </c>
      <c r="O28" s="252">
        <v>100.9287388247548</v>
      </c>
      <c r="P28" s="252">
        <v>106.63716814159294</v>
      </c>
      <c r="Q28" s="252">
        <v>102.33160621761658</v>
      </c>
      <c r="R28" s="252">
        <v>101.53833631776006</v>
      </c>
      <c r="S28" s="252">
        <v>113.5297019237545</v>
      </c>
      <c r="T28" s="252">
        <v>112.8533367990123</v>
      </c>
      <c r="U28" s="252">
        <v>104.81794487007346</v>
      </c>
      <c r="V28" s="252">
        <v>103.42465753424658</v>
      </c>
      <c r="W28" s="252">
        <v>100.97778722499734</v>
      </c>
      <c r="X28" s="253">
        <v>103.38567085924646</v>
      </c>
      <c r="Y28" s="254">
        <v>82.644608334526694</v>
      </c>
      <c r="Z28" s="254">
        <v>3.6838989671035502</v>
      </c>
      <c r="AA28" s="254">
        <v>2.1327433628318588E-2</v>
      </c>
      <c r="AB28" s="254">
        <v>1.0233160621761659E-2</v>
      </c>
      <c r="AC28" s="254">
        <v>1.0153833631776006E-2</v>
      </c>
      <c r="AD28" s="254">
        <v>5.449425692340216</v>
      </c>
      <c r="AE28" s="254">
        <v>0.10156800311911107</v>
      </c>
      <c r="AF28" s="254">
        <v>3.1445383461022033E-2</v>
      </c>
      <c r="AG28" s="254">
        <v>4.705821917808219</v>
      </c>
      <c r="AH28" s="254">
        <v>11.511467743649698</v>
      </c>
      <c r="AI28" s="254">
        <v>4.1974582368854065</v>
      </c>
      <c r="AJ28" s="255">
        <v>112.36740870677578</v>
      </c>
      <c r="AK28" s="53"/>
      <c r="AL28" s="53"/>
      <c r="AM28" s="53"/>
      <c r="AN28" s="53"/>
      <c r="AO28" s="53"/>
      <c r="AP28" s="53"/>
      <c r="AQ28" s="53"/>
    </row>
    <row r="29" spans="1:43" ht="13.5" customHeight="1" thickBot="1" x14ac:dyDescent="0.25">
      <c r="A29" s="669">
        <v>2013</v>
      </c>
      <c r="B29" s="76">
        <v>41275</v>
      </c>
      <c r="C29" s="406">
        <v>160.56</v>
      </c>
      <c r="D29" s="407">
        <v>116.44</v>
      </c>
      <c r="E29" s="407">
        <v>133.55000000000001</v>
      </c>
      <c r="F29" s="407">
        <v>124.03</v>
      </c>
      <c r="G29" s="407">
        <v>124.89</v>
      </c>
      <c r="H29" s="407">
        <v>163.46</v>
      </c>
      <c r="I29" s="407">
        <v>178.86</v>
      </c>
      <c r="J29" s="407">
        <v>134.07</v>
      </c>
      <c r="K29" s="408">
        <v>124.73</v>
      </c>
      <c r="L29" s="406">
        <v>383.44</v>
      </c>
      <c r="M29" s="409">
        <v>368.48</v>
      </c>
      <c r="N29" s="410">
        <v>114.96491479306889</v>
      </c>
      <c r="O29" s="411">
        <v>101.067615658363</v>
      </c>
      <c r="P29" s="411">
        <v>107.44167337087693</v>
      </c>
      <c r="Q29" s="411">
        <v>100.41288860103627</v>
      </c>
      <c r="R29" s="411">
        <v>101.65228715611265</v>
      </c>
      <c r="S29" s="411">
        <v>115.18568106546402</v>
      </c>
      <c r="T29" s="411">
        <v>116.22587562544676</v>
      </c>
      <c r="U29" s="411">
        <v>105.89210962799147</v>
      </c>
      <c r="V29" s="411">
        <v>104.18476445038424</v>
      </c>
      <c r="W29" s="411">
        <v>101.8811775959188</v>
      </c>
      <c r="X29" s="412">
        <v>102.76375603090052</v>
      </c>
      <c r="Y29" s="413">
        <v>82.061956179292579</v>
      </c>
      <c r="Z29" s="413">
        <v>3.688967971530249</v>
      </c>
      <c r="AA29" s="413">
        <v>2.1488334674175387E-2</v>
      </c>
      <c r="AB29" s="413">
        <v>1.0041288860103628E-2</v>
      </c>
      <c r="AC29" s="413">
        <v>1.0165228715611265E-2</v>
      </c>
      <c r="AD29" s="413">
        <v>5.5289126911422724</v>
      </c>
      <c r="AE29" s="413">
        <v>0.10460328806290209</v>
      </c>
      <c r="AF29" s="413">
        <v>3.1767632888397436E-2</v>
      </c>
      <c r="AG29" s="413">
        <v>4.7404067824924825</v>
      </c>
      <c r="AH29" s="413">
        <v>11.614454245934745</v>
      </c>
      <c r="AI29" s="414">
        <v>4.1722084948545612</v>
      </c>
      <c r="AJ29" s="240">
        <v>111.98497213844807</v>
      </c>
      <c r="AK29" s="53"/>
      <c r="AL29" s="53"/>
      <c r="AM29" s="53"/>
      <c r="AN29" s="53"/>
      <c r="AO29" s="53"/>
      <c r="AP29" s="53"/>
      <c r="AQ29" s="53"/>
    </row>
    <row r="30" spans="1:43" ht="14.25" thickTop="1" thickBot="1" x14ac:dyDescent="0.25">
      <c r="A30" s="670"/>
      <c r="B30" s="51">
        <v>41306</v>
      </c>
      <c r="C30" s="109">
        <v>160.29</v>
      </c>
      <c r="D30" s="110">
        <v>116.6</v>
      </c>
      <c r="E30" s="110">
        <v>134.30000000000001</v>
      </c>
      <c r="F30" s="110">
        <v>124.03</v>
      </c>
      <c r="G30" s="110">
        <v>125.74</v>
      </c>
      <c r="H30" s="110">
        <v>165.65</v>
      </c>
      <c r="I30" s="110">
        <v>178.86</v>
      </c>
      <c r="J30" s="110">
        <v>134.63</v>
      </c>
      <c r="K30" s="111">
        <v>124.84</v>
      </c>
      <c r="L30" s="109">
        <v>383.44</v>
      </c>
      <c r="M30" s="112">
        <v>372.68</v>
      </c>
      <c r="N30" s="236">
        <v>114.77158814263211</v>
      </c>
      <c r="O30" s="237">
        <v>101.20649249197119</v>
      </c>
      <c r="P30" s="237">
        <v>108.04505229283993</v>
      </c>
      <c r="Q30" s="237">
        <v>100.41288860103627</v>
      </c>
      <c r="R30" s="237">
        <v>102.34413153182484</v>
      </c>
      <c r="S30" s="237">
        <v>116.72891269114227</v>
      </c>
      <c r="T30" s="237">
        <v>116.22587562544676</v>
      </c>
      <c r="U30" s="237">
        <v>106.33441276360477</v>
      </c>
      <c r="V30" s="237">
        <v>104.2766455061811</v>
      </c>
      <c r="W30" s="237">
        <v>101.8811775959188</v>
      </c>
      <c r="X30" s="238">
        <v>103.93507543854757</v>
      </c>
      <c r="Y30" s="239">
        <v>81.923959616210794</v>
      </c>
      <c r="Z30" s="239">
        <v>3.6940369759569482</v>
      </c>
      <c r="AA30" s="239">
        <v>2.1609010458567987E-2</v>
      </c>
      <c r="AB30" s="239">
        <v>1.0041288860103628E-2</v>
      </c>
      <c r="AC30" s="239">
        <v>1.0234413153182485E-2</v>
      </c>
      <c r="AD30" s="239">
        <v>5.6029878091748291</v>
      </c>
      <c r="AE30" s="239">
        <v>0.10460328806290209</v>
      </c>
      <c r="AF30" s="239">
        <v>3.190032382908143E-2</v>
      </c>
      <c r="AG30" s="239">
        <v>4.7445873705312396</v>
      </c>
      <c r="AH30" s="239">
        <v>11.614454245934745</v>
      </c>
      <c r="AI30" s="415">
        <v>4.219764062805031</v>
      </c>
      <c r="AJ30" s="240">
        <v>111.97817840497741</v>
      </c>
      <c r="AK30" s="53"/>
      <c r="AL30" s="53"/>
      <c r="AM30" s="53"/>
      <c r="AN30" s="53"/>
      <c r="AO30" s="53"/>
      <c r="AP30" s="53"/>
      <c r="AQ30" s="53"/>
    </row>
    <row r="31" spans="1:43" ht="14.25" thickTop="1" thickBot="1" x14ac:dyDescent="0.25">
      <c r="A31" s="670"/>
      <c r="B31" s="51">
        <v>41334</v>
      </c>
      <c r="C31" s="109">
        <v>159.26</v>
      </c>
      <c r="D31" s="110">
        <v>116.51</v>
      </c>
      <c r="E31" s="110">
        <v>134.19999999999999</v>
      </c>
      <c r="F31" s="110">
        <v>124.03</v>
      </c>
      <c r="G31" s="110">
        <v>125.02</v>
      </c>
      <c r="H31" s="110">
        <v>162.94999999999999</v>
      </c>
      <c r="I31" s="110">
        <v>178.86</v>
      </c>
      <c r="J31" s="110">
        <v>135.66999999999999</v>
      </c>
      <c r="K31" s="111">
        <v>124.84</v>
      </c>
      <c r="L31" s="109">
        <v>383.35</v>
      </c>
      <c r="M31" s="112">
        <v>372.6</v>
      </c>
      <c r="N31" s="236">
        <v>114.03408277244738</v>
      </c>
      <c r="O31" s="237">
        <v>101.12837427306658</v>
      </c>
      <c r="P31" s="237">
        <v>107.9646017699115</v>
      </c>
      <c r="Q31" s="237">
        <v>100.41288860103627</v>
      </c>
      <c r="R31" s="237">
        <v>101.75809864886862</v>
      </c>
      <c r="S31" s="237">
        <v>114.82629835811429</v>
      </c>
      <c r="T31" s="237">
        <v>116.22587562544676</v>
      </c>
      <c r="U31" s="237">
        <v>107.15583287260088</v>
      </c>
      <c r="V31" s="237">
        <v>104.2766455061811</v>
      </c>
      <c r="W31" s="237">
        <v>101.85726432139441</v>
      </c>
      <c r="X31" s="238">
        <v>103.91276459268762</v>
      </c>
      <c r="Y31" s="239">
        <v>81.397528282972928</v>
      </c>
      <c r="Z31" s="239">
        <v>3.6911856609669305</v>
      </c>
      <c r="AA31" s="239">
        <v>2.15929203539823E-2</v>
      </c>
      <c r="AB31" s="239">
        <v>1.0041288860103628E-2</v>
      </c>
      <c r="AC31" s="239">
        <v>1.0175809864886863E-2</v>
      </c>
      <c r="AD31" s="239">
        <v>5.5116623211894851</v>
      </c>
      <c r="AE31" s="239">
        <v>0.10460328806290209</v>
      </c>
      <c r="AF31" s="239">
        <v>3.2146749861780261E-2</v>
      </c>
      <c r="AG31" s="239">
        <v>4.7445873705312396</v>
      </c>
      <c r="AH31" s="239">
        <v>11.611728132638964</v>
      </c>
      <c r="AI31" s="415">
        <v>4.2188582424631171</v>
      </c>
      <c r="AJ31" s="240">
        <v>111.35411006776633</v>
      </c>
      <c r="AK31" s="53"/>
      <c r="AL31" s="53"/>
      <c r="AM31" s="53"/>
      <c r="AN31" s="53"/>
      <c r="AO31" s="53"/>
      <c r="AP31" s="53"/>
      <c r="AQ31" s="53"/>
    </row>
    <row r="32" spans="1:43" ht="14.25" thickTop="1" thickBot="1" x14ac:dyDescent="0.25">
      <c r="A32" s="670"/>
      <c r="B32" s="51">
        <v>41365</v>
      </c>
      <c r="C32" s="109">
        <v>157.31</v>
      </c>
      <c r="D32" s="110">
        <v>116.38</v>
      </c>
      <c r="E32" s="110">
        <v>132.71</v>
      </c>
      <c r="F32" s="110">
        <v>124.19</v>
      </c>
      <c r="G32" s="110">
        <v>125.4</v>
      </c>
      <c r="H32" s="110">
        <v>158.01</v>
      </c>
      <c r="I32" s="110">
        <v>167</v>
      </c>
      <c r="J32" s="110">
        <v>135.96</v>
      </c>
      <c r="K32" s="111">
        <v>124.49</v>
      </c>
      <c r="L32" s="109">
        <v>381.97</v>
      </c>
      <c r="M32" s="112">
        <v>374.49</v>
      </c>
      <c r="N32" s="236">
        <v>112.63783474151511</v>
      </c>
      <c r="O32" s="237">
        <v>101.01553684575993</v>
      </c>
      <c r="P32" s="237">
        <v>106.76588897827835</v>
      </c>
      <c r="Q32" s="237">
        <v>100.54242227979275</v>
      </c>
      <c r="R32" s="237">
        <v>102.06739378153996</v>
      </c>
      <c r="S32" s="237">
        <v>111.3452188006483</v>
      </c>
      <c r="T32" s="237">
        <v>108.51907206446164</v>
      </c>
      <c r="U32" s="237">
        <v>107.38488271068636</v>
      </c>
      <c r="V32" s="237">
        <v>103.98429669228199</v>
      </c>
      <c r="W32" s="237">
        <v>101.4905941120204</v>
      </c>
      <c r="X32" s="238">
        <v>104.43985832612879</v>
      </c>
      <c r="Y32" s="239">
        <v>80.400886438493487</v>
      </c>
      <c r="Z32" s="239">
        <v>3.6870670948702373</v>
      </c>
      <c r="AA32" s="239">
        <v>2.1353177795655674E-2</v>
      </c>
      <c r="AB32" s="239">
        <v>1.0054242227979276E-2</v>
      </c>
      <c r="AC32" s="239">
        <v>1.0206739378153997E-2</v>
      </c>
      <c r="AD32" s="239">
        <v>5.3445705024311181</v>
      </c>
      <c r="AE32" s="239">
        <v>9.7667164858015465E-2</v>
      </c>
      <c r="AF32" s="239">
        <v>3.2215464813205905E-2</v>
      </c>
      <c r="AG32" s="239">
        <v>4.7312854994988296</v>
      </c>
      <c r="AH32" s="239">
        <v>11.569927728770326</v>
      </c>
      <c r="AI32" s="415">
        <v>4.2402582480408286</v>
      </c>
      <c r="AJ32" s="240">
        <v>110.14549230117784</v>
      </c>
      <c r="AK32" s="53"/>
      <c r="AL32" s="53"/>
      <c r="AM32" s="53"/>
      <c r="AN32" s="53"/>
      <c r="AO32" s="53"/>
      <c r="AP32" s="53"/>
      <c r="AQ32" s="53"/>
    </row>
    <row r="33" spans="1:43" ht="14.25" thickTop="1" thickBot="1" x14ac:dyDescent="0.25">
      <c r="A33" s="670"/>
      <c r="B33" s="51">
        <v>41395</v>
      </c>
      <c r="C33" s="109">
        <v>156.31</v>
      </c>
      <c r="D33" s="110">
        <v>117.17</v>
      </c>
      <c r="E33" s="110">
        <v>132.22999999999999</v>
      </c>
      <c r="F33" s="110">
        <v>124.19</v>
      </c>
      <c r="G33" s="110">
        <v>125.94</v>
      </c>
      <c r="H33" s="110">
        <v>156.43</v>
      </c>
      <c r="I33" s="110">
        <v>167</v>
      </c>
      <c r="J33" s="110">
        <v>134.41999999999999</v>
      </c>
      <c r="K33" s="111">
        <v>124.63</v>
      </c>
      <c r="L33" s="109">
        <v>380.4</v>
      </c>
      <c r="M33" s="112">
        <v>371.37</v>
      </c>
      <c r="N33" s="236">
        <v>111.9218101102678</v>
      </c>
      <c r="O33" s="237">
        <v>101.70124121170038</v>
      </c>
      <c r="P33" s="237">
        <v>106.37972646822203</v>
      </c>
      <c r="Q33" s="237">
        <v>100.54242227979275</v>
      </c>
      <c r="R33" s="237">
        <v>102.50691844375713</v>
      </c>
      <c r="S33" s="237">
        <v>110.23183707983934</v>
      </c>
      <c r="T33" s="237">
        <v>108.51907206446164</v>
      </c>
      <c r="U33" s="237">
        <v>106.16854908774977</v>
      </c>
      <c r="V33" s="237">
        <v>104.10123621784163</v>
      </c>
      <c r="W33" s="237">
        <v>101.0734403230949</v>
      </c>
      <c r="X33" s="238">
        <v>103.56973533759098</v>
      </c>
      <c r="Y33" s="239">
        <v>79.889788056709151</v>
      </c>
      <c r="Z33" s="239">
        <v>3.7120953042270641</v>
      </c>
      <c r="AA33" s="239">
        <v>2.1275945293644405E-2</v>
      </c>
      <c r="AB33" s="239">
        <v>1.0054242227979276E-2</v>
      </c>
      <c r="AC33" s="239">
        <v>1.0250691844375713E-2</v>
      </c>
      <c r="AD33" s="239">
        <v>5.2911281798322873</v>
      </c>
      <c r="AE33" s="239">
        <v>9.7667164858015465E-2</v>
      </c>
      <c r="AF33" s="239">
        <v>3.1850564726324929E-2</v>
      </c>
      <c r="AG33" s="239">
        <v>4.7366062479117943</v>
      </c>
      <c r="AH33" s="239">
        <v>11.522372196832819</v>
      </c>
      <c r="AI33" s="415">
        <v>4.2049312547061932</v>
      </c>
      <c r="AJ33" s="240">
        <v>109.52801984916964</v>
      </c>
      <c r="AK33" s="53"/>
      <c r="AL33" s="53"/>
      <c r="AM33" s="53"/>
      <c r="AN33" s="53"/>
      <c r="AO33" s="53"/>
      <c r="AP33" s="53"/>
      <c r="AQ33" s="53"/>
    </row>
    <row r="34" spans="1:43" ht="14.25" thickTop="1" thickBot="1" x14ac:dyDescent="0.25">
      <c r="A34" s="670"/>
      <c r="B34" s="51">
        <v>41426</v>
      </c>
      <c r="C34" s="109">
        <v>154.07</v>
      </c>
      <c r="D34" s="110">
        <v>117.27</v>
      </c>
      <c r="E34" s="110">
        <v>132.34</v>
      </c>
      <c r="F34" s="110">
        <v>124.19</v>
      </c>
      <c r="G34" s="110">
        <v>125.08</v>
      </c>
      <c r="H34" s="110">
        <v>155.69999999999999</v>
      </c>
      <c r="I34" s="110">
        <v>167</v>
      </c>
      <c r="J34" s="110">
        <v>134.83000000000001</v>
      </c>
      <c r="K34" s="111">
        <v>124.71</v>
      </c>
      <c r="L34" s="109">
        <v>379.3</v>
      </c>
      <c r="M34" s="112">
        <v>371.45</v>
      </c>
      <c r="N34" s="236">
        <v>110.31791493627381</v>
      </c>
      <c r="O34" s="237">
        <v>101.7880392327055</v>
      </c>
      <c r="P34" s="237">
        <v>106.46822204344329</v>
      </c>
      <c r="Q34" s="237">
        <v>100.54242227979275</v>
      </c>
      <c r="R34" s="237">
        <v>101.80693472244832</v>
      </c>
      <c r="S34" s="237">
        <v>109.71742653794658</v>
      </c>
      <c r="T34" s="237">
        <v>108.51907206446164</v>
      </c>
      <c r="U34" s="237">
        <v>106.49237816918097</v>
      </c>
      <c r="V34" s="237">
        <v>104.16805880387571</v>
      </c>
      <c r="W34" s="237">
        <v>100.78116696779679</v>
      </c>
      <c r="X34" s="238">
        <v>103.59204618345093</v>
      </c>
      <c r="Y34" s="239">
        <v>78.744927681512237</v>
      </c>
      <c r="Z34" s="239">
        <v>3.7152634319937503</v>
      </c>
      <c r="AA34" s="239">
        <v>2.1293644408688656E-2</v>
      </c>
      <c r="AB34" s="239">
        <v>1.0054242227979276E-2</v>
      </c>
      <c r="AC34" s="239">
        <v>1.0180693472244833E-2</v>
      </c>
      <c r="AD34" s="239">
        <v>5.2664364738214351</v>
      </c>
      <c r="AE34" s="239">
        <v>9.7667164858015465E-2</v>
      </c>
      <c r="AF34" s="239">
        <v>3.1947713450754291E-2</v>
      </c>
      <c r="AG34" s="239">
        <v>4.7396466755763447</v>
      </c>
      <c r="AH34" s="239">
        <v>11.489053034328835</v>
      </c>
      <c r="AI34" s="415">
        <v>4.2058370750481071</v>
      </c>
      <c r="AJ34" s="240">
        <v>108.33230783069837</v>
      </c>
      <c r="AK34" s="53"/>
      <c r="AL34" s="53"/>
      <c r="AM34" s="53"/>
      <c r="AN34" s="53"/>
      <c r="AO34" s="53"/>
      <c r="AP34" s="53"/>
      <c r="AQ34" s="53"/>
    </row>
    <row r="35" spans="1:43" ht="14.25" thickTop="1" thickBot="1" x14ac:dyDescent="0.25">
      <c r="A35" s="670"/>
      <c r="B35" s="51">
        <v>41456</v>
      </c>
      <c r="C35" s="109">
        <v>151.38999999999999</v>
      </c>
      <c r="D35" s="110">
        <v>117.37</v>
      </c>
      <c r="E35" s="110">
        <v>134.12</v>
      </c>
      <c r="F35" s="110">
        <v>124.19</v>
      </c>
      <c r="G35" s="110">
        <v>126.18</v>
      </c>
      <c r="H35" s="110">
        <v>160.01</v>
      </c>
      <c r="I35" s="110">
        <v>167</v>
      </c>
      <c r="J35" s="110">
        <v>134.26</v>
      </c>
      <c r="K35" s="111">
        <v>125.54</v>
      </c>
      <c r="L35" s="109">
        <v>381.05</v>
      </c>
      <c r="M35" s="112">
        <v>372.19</v>
      </c>
      <c r="N35" s="236">
        <v>108.39896892453099</v>
      </c>
      <c r="O35" s="237">
        <v>101.87483725371062</v>
      </c>
      <c r="P35" s="237">
        <v>107.90024135156878</v>
      </c>
      <c r="Q35" s="237">
        <v>100.54242227979275</v>
      </c>
      <c r="R35" s="237">
        <v>102.70226273807586</v>
      </c>
      <c r="S35" s="237">
        <v>112.75456275103939</v>
      </c>
      <c r="T35" s="237">
        <v>108.51907206446164</v>
      </c>
      <c r="U35" s="237">
        <v>106.04217676328884</v>
      </c>
      <c r="V35" s="237">
        <v>104.86134313397929</v>
      </c>
      <c r="W35" s="237">
        <v>101.24614730577106</v>
      </c>
      <c r="X35" s="238">
        <v>103.79842150765541</v>
      </c>
      <c r="Y35" s="239">
        <v>77.375184018330216</v>
      </c>
      <c r="Z35" s="239">
        <v>3.7184315597604378</v>
      </c>
      <c r="AA35" s="239">
        <v>2.1580048270313758E-2</v>
      </c>
      <c r="AB35" s="239">
        <v>1.0054242227979276E-2</v>
      </c>
      <c r="AC35" s="239">
        <v>1.0270226273807586E-2</v>
      </c>
      <c r="AD35" s="239">
        <v>5.4122190120498912</v>
      </c>
      <c r="AE35" s="239">
        <v>9.7667164858015465E-2</v>
      </c>
      <c r="AF35" s="239">
        <v>3.181265302898665E-2</v>
      </c>
      <c r="AG35" s="239">
        <v>4.7711911125960578</v>
      </c>
      <c r="AH35" s="239">
        <v>11.542060792857901</v>
      </c>
      <c r="AI35" s="415">
        <v>4.2142159132108086</v>
      </c>
      <c r="AJ35" s="240">
        <v>107.20468674346439</v>
      </c>
      <c r="AK35" s="53"/>
      <c r="AL35" s="53"/>
      <c r="AM35" s="53"/>
      <c r="AN35" s="53"/>
      <c r="AO35" s="53"/>
      <c r="AP35" s="53"/>
      <c r="AQ35" s="53"/>
    </row>
    <row r="36" spans="1:43" ht="14.25" thickTop="1" thickBot="1" x14ac:dyDescent="0.25">
      <c r="A36" s="670"/>
      <c r="B36" s="51">
        <v>41487</v>
      </c>
      <c r="C36" s="109">
        <v>148</v>
      </c>
      <c r="D36" s="110">
        <v>117.28</v>
      </c>
      <c r="E36" s="110">
        <v>135.01</v>
      </c>
      <c r="F36" s="110">
        <v>124.19</v>
      </c>
      <c r="G36" s="110">
        <v>126.53</v>
      </c>
      <c r="H36" s="110">
        <v>161.29</v>
      </c>
      <c r="I36" s="110">
        <v>172.31</v>
      </c>
      <c r="J36" s="110">
        <v>134.26</v>
      </c>
      <c r="K36" s="111">
        <v>125.5</v>
      </c>
      <c r="L36" s="109">
        <v>379.48</v>
      </c>
      <c r="M36" s="112">
        <v>372.11</v>
      </c>
      <c r="N36" s="236">
        <v>105.97164542460261</v>
      </c>
      <c r="O36" s="237">
        <v>101.79671903480602</v>
      </c>
      <c r="P36" s="237">
        <v>108.61625100563154</v>
      </c>
      <c r="Q36" s="237">
        <v>100.54242227979275</v>
      </c>
      <c r="R36" s="237">
        <v>102.98713983395736</v>
      </c>
      <c r="S36" s="237">
        <v>113.65654287928969</v>
      </c>
      <c r="T36" s="237">
        <v>111.96958866722984</v>
      </c>
      <c r="U36" s="237">
        <v>106.04217676328884</v>
      </c>
      <c r="V36" s="237">
        <v>104.82793184096225</v>
      </c>
      <c r="W36" s="237">
        <v>100.82899351684557</v>
      </c>
      <c r="X36" s="238">
        <v>103.77611066179547</v>
      </c>
      <c r="Y36" s="239">
        <v>75.642560504081345</v>
      </c>
      <c r="Z36" s="239">
        <v>3.7155802447704196</v>
      </c>
      <c r="AA36" s="239">
        <v>2.172325020112631E-2</v>
      </c>
      <c r="AB36" s="239">
        <v>1.0054242227979276E-2</v>
      </c>
      <c r="AC36" s="239">
        <v>1.0298713983395736E-2</v>
      </c>
      <c r="AD36" s="239">
        <v>5.455514058205905</v>
      </c>
      <c r="AE36" s="239">
        <v>0.10077262980050686</v>
      </c>
      <c r="AF36" s="239">
        <v>3.181265302898665E-2</v>
      </c>
      <c r="AG36" s="239">
        <v>4.7696708987637821</v>
      </c>
      <c r="AH36" s="239">
        <v>11.494505260920397</v>
      </c>
      <c r="AI36" s="415">
        <v>4.2133100928688956</v>
      </c>
      <c r="AJ36" s="240">
        <v>105.46580254885274</v>
      </c>
      <c r="AK36" s="53"/>
      <c r="AL36" s="53"/>
      <c r="AM36" s="53"/>
      <c r="AN36" s="53"/>
      <c r="AO36" s="53"/>
      <c r="AP36" s="53"/>
      <c r="AQ36" s="53"/>
    </row>
    <row r="37" spans="1:43" ht="14.25" thickTop="1" thickBot="1" x14ac:dyDescent="0.25">
      <c r="A37" s="670"/>
      <c r="B37" s="51">
        <v>41518</v>
      </c>
      <c r="C37" s="109">
        <v>140.93</v>
      </c>
      <c r="D37" s="110">
        <v>117.23</v>
      </c>
      <c r="E37" s="110">
        <v>134.77000000000001</v>
      </c>
      <c r="F37" s="110">
        <v>124.19</v>
      </c>
      <c r="G37" s="110">
        <v>126.63</v>
      </c>
      <c r="H37" s="110">
        <v>164</v>
      </c>
      <c r="I37" s="110">
        <v>172.31</v>
      </c>
      <c r="J37" s="110">
        <v>135.47</v>
      </c>
      <c r="K37" s="111">
        <v>125.5</v>
      </c>
      <c r="L37" s="109">
        <v>379.39</v>
      </c>
      <c r="M37" s="112">
        <v>371.86</v>
      </c>
      <c r="N37" s="236">
        <v>100.9093512816841</v>
      </c>
      <c r="O37" s="237">
        <v>101.75332002430345</v>
      </c>
      <c r="P37" s="237">
        <v>108.42316975060339</v>
      </c>
      <c r="Q37" s="237">
        <v>100.54242227979275</v>
      </c>
      <c r="R37" s="237">
        <v>103.06853328992349</v>
      </c>
      <c r="S37" s="237">
        <v>115.56620393206963</v>
      </c>
      <c r="T37" s="237">
        <v>111.96958866722984</v>
      </c>
      <c r="U37" s="237">
        <v>106.99786746702472</v>
      </c>
      <c r="V37" s="237">
        <v>104.82793184096225</v>
      </c>
      <c r="W37" s="237">
        <v>100.80508024232118</v>
      </c>
      <c r="X37" s="238">
        <v>103.70638926848315</v>
      </c>
      <c r="Y37" s="239">
        <v>72.029094944866102</v>
      </c>
      <c r="Z37" s="239">
        <v>3.7139961808870758</v>
      </c>
      <c r="AA37" s="239">
        <v>2.1684633950120678E-2</v>
      </c>
      <c r="AB37" s="239">
        <v>1.0054242227979276E-2</v>
      </c>
      <c r="AC37" s="239">
        <v>1.0306853328992348E-2</v>
      </c>
      <c r="AD37" s="239">
        <v>5.5471777887393419</v>
      </c>
      <c r="AE37" s="239">
        <v>0.10077262980050686</v>
      </c>
      <c r="AF37" s="239">
        <v>3.2099360240107414E-2</v>
      </c>
      <c r="AG37" s="239">
        <v>4.7696708987637821</v>
      </c>
      <c r="AH37" s="239">
        <v>11.491779147624616</v>
      </c>
      <c r="AI37" s="415">
        <v>4.2104794043004157</v>
      </c>
      <c r="AJ37" s="240">
        <v>101.93711608472904</v>
      </c>
      <c r="AK37" s="53"/>
      <c r="AL37" s="53"/>
      <c r="AM37" s="53"/>
      <c r="AN37" s="53"/>
      <c r="AO37" s="53"/>
      <c r="AP37" s="53"/>
      <c r="AQ37" s="53"/>
    </row>
    <row r="38" spans="1:43" ht="14.25" thickTop="1" thickBot="1" x14ac:dyDescent="0.25">
      <c r="A38" s="670"/>
      <c r="B38" s="51">
        <v>41548</v>
      </c>
      <c r="C38" s="109">
        <v>144.81</v>
      </c>
      <c r="D38" s="110">
        <v>117.27</v>
      </c>
      <c r="E38" s="110">
        <v>130.37</v>
      </c>
      <c r="F38" s="110">
        <v>124.58</v>
      </c>
      <c r="G38" s="110">
        <v>126.76</v>
      </c>
      <c r="H38" s="110">
        <v>157.27000000000001</v>
      </c>
      <c r="I38" s="110">
        <v>177.63</v>
      </c>
      <c r="J38" s="110">
        <v>135.5</v>
      </c>
      <c r="K38" s="111">
        <v>127.64</v>
      </c>
      <c r="L38" s="109">
        <v>381.14</v>
      </c>
      <c r="M38" s="112">
        <v>371.94</v>
      </c>
      <c r="N38" s="236">
        <v>103.68752685092367</v>
      </c>
      <c r="O38" s="237">
        <v>101.7880392327055</v>
      </c>
      <c r="P38" s="237">
        <v>104.88334674175383</v>
      </c>
      <c r="Q38" s="237">
        <v>100.85816062176166</v>
      </c>
      <c r="R38" s="237">
        <v>103.17434478267947</v>
      </c>
      <c r="S38" s="237">
        <v>110.82376153900361</v>
      </c>
      <c r="T38" s="237">
        <v>115.42660341802588</v>
      </c>
      <c r="U38" s="237">
        <v>107.02156227786115</v>
      </c>
      <c r="V38" s="237">
        <v>106.61543601737387</v>
      </c>
      <c r="W38" s="237">
        <v>101.27006058029546</v>
      </c>
      <c r="X38" s="238">
        <v>103.72870011434308</v>
      </c>
      <c r="Y38" s="239">
        <v>74.012156666189313</v>
      </c>
      <c r="Z38" s="239">
        <v>3.7152634319937503</v>
      </c>
      <c r="AA38" s="239">
        <v>2.0976669348350768E-2</v>
      </c>
      <c r="AB38" s="239">
        <v>1.0085816062176164E-2</v>
      </c>
      <c r="AC38" s="239">
        <v>1.0317434478267946E-2</v>
      </c>
      <c r="AD38" s="239">
        <v>5.3195405538721729</v>
      </c>
      <c r="AE38" s="239">
        <v>0.1038839430762233</v>
      </c>
      <c r="AF38" s="239">
        <v>3.2106468683358341E-2</v>
      </c>
      <c r="AG38" s="239">
        <v>4.8510023387905106</v>
      </c>
      <c r="AH38" s="239">
        <v>11.544786906153684</v>
      </c>
      <c r="AI38" s="415">
        <v>4.2113852246423287</v>
      </c>
      <c r="AJ38" s="240">
        <v>103.83150545329013</v>
      </c>
      <c r="AK38" s="53"/>
      <c r="AL38" s="53"/>
      <c r="AM38" s="53"/>
      <c r="AN38" s="53"/>
      <c r="AO38" s="53"/>
      <c r="AP38" s="53"/>
      <c r="AQ38" s="53"/>
    </row>
    <row r="39" spans="1:43" ht="14.25" thickTop="1" thickBot="1" x14ac:dyDescent="0.25">
      <c r="A39" s="670"/>
      <c r="B39" s="51">
        <v>41579</v>
      </c>
      <c r="C39" s="109">
        <v>144.59</v>
      </c>
      <c r="D39" s="110">
        <v>117.28</v>
      </c>
      <c r="E39" s="110">
        <v>131.57</v>
      </c>
      <c r="F39" s="110">
        <v>124.58</v>
      </c>
      <c r="G39" s="110">
        <v>126.79</v>
      </c>
      <c r="H39" s="110">
        <v>156.71</v>
      </c>
      <c r="I39" s="110">
        <v>177.63</v>
      </c>
      <c r="J39" s="110">
        <v>136.06</v>
      </c>
      <c r="K39" s="111">
        <v>127.62</v>
      </c>
      <c r="L39" s="109">
        <v>382.8</v>
      </c>
      <c r="M39" s="112">
        <v>371.53</v>
      </c>
      <c r="N39" s="236">
        <v>103.53000143204926</v>
      </c>
      <c r="O39" s="237">
        <v>101.79671903480602</v>
      </c>
      <c r="P39" s="237">
        <v>105.84875301689461</v>
      </c>
      <c r="Q39" s="237">
        <v>100.85816062176166</v>
      </c>
      <c r="R39" s="237">
        <v>103.19876281946931</v>
      </c>
      <c r="S39" s="237">
        <v>110.42914523289409</v>
      </c>
      <c r="T39" s="237">
        <v>115.42660341802588</v>
      </c>
      <c r="U39" s="237">
        <v>107.46386541347445</v>
      </c>
      <c r="V39" s="237">
        <v>106.59873037086535</v>
      </c>
      <c r="W39" s="237">
        <v>101.71112764374534</v>
      </c>
      <c r="X39" s="238">
        <v>103.61435702931088</v>
      </c>
      <c r="Y39" s="239">
        <v>73.899715022196759</v>
      </c>
      <c r="Z39" s="239">
        <v>3.7155802447704196</v>
      </c>
      <c r="AA39" s="239">
        <v>2.1169750603378921E-2</v>
      </c>
      <c r="AB39" s="239">
        <v>1.0085816062176164E-2</v>
      </c>
      <c r="AC39" s="239">
        <v>1.0319876281946931E-2</v>
      </c>
      <c r="AD39" s="239">
        <v>5.3005989711789168</v>
      </c>
      <c r="AE39" s="239">
        <v>0.1038839430762233</v>
      </c>
      <c r="AF39" s="239">
        <v>3.2239159624042335E-2</v>
      </c>
      <c r="AG39" s="239">
        <v>4.8502422318743728</v>
      </c>
      <c r="AH39" s="239">
        <v>11.595068551386969</v>
      </c>
      <c r="AI39" s="415">
        <v>4.206742895390021</v>
      </c>
      <c r="AJ39" s="240">
        <v>103.74564646244522</v>
      </c>
      <c r="AK39" s="53"/>
      <c r="AL39" s="53"/>
      <c r="AM39" s="53"/>
      <c r="AN39" s="53"/>
      <c r="AO39" s="53"/>
      <c r="AP39" s="53"/>
      <c r="AQ39" s="53"/>
    </row>
    <row r="40" spans="1:43" ht="14.25" thickTop="1" thickBot="1" x14ac:dyDescent="0.25">
      <c r="A40" s="671"/>
      <c r="B40" s="416">
        <v>41609</v>
      </c>
      <c r="C40" s="417">
        <v>145.03</v>
      </c>
      <c r="D40" s="418">
        <v>117.32</v>
      </c>
      <c r="E40" s="418">
        <v>132.77000000000001</v>
      </c>
      <c r="F40" s="418">
        <v>124.58</v>
      </c>
      <c r="G40" s="418">
        <v>126.8</v>
      </c>
      <c r="H40" s="418">
        <v>159.88</v>
      </c>
      <c r="I40" s="418">
        <v>172.31</v>
      </c>
      <c r="J40" s="418">
        <v>134.24</v>
      </c>
      <c r="K40" s="419">
        <v>127.63</v>
      </c>
      <c r="L40" s="417">
        <v>381.05</v>
      </c>
      <c r="M40" s="420">
        <v>369.07</v>
      </c>
      <c r="N40" s="421">
        <v>103.84505226979809</v>
      </c>
      <c r="O40" s="422">
        <v>101.83143824320805</v>
      </c>
      <c r="P40" s="422">
        <v>106.81415929203541</v>
      </c>
      <c r="Q40" s="422">
        <v>100.85816062176166</v>
      </c>
      <c r="R40" s="422">
        <v>103.20690216506593</v>
      </c>
      <c r="S40" s="422">
        <v>112.66295539426397</v>
      </c>
      <c r="T40" s="422">
        <v>111.96958866722984</v>
      </c>
      <c r="U40" s="422">
        <v>106.02638022273122</v>
      </c>
      <c r="V40" s="422">
        <v>106.60708319411961</v>
      </c>
      <c r="W40" s="422">
        <v>101.24614730577106</v>
      </c>
      <c r="X40" s="423">
        <v>102.9282985191176</v>
      </c>
      <c r="Y40" s="424">
        <v>74.124598310181867</v>
      </c>
      <c r="Z40" s="424">
        <v>3.7168474958770941</v>
      </c>
      <c r="AA40" s="424">
        <v>2.1362831858407084E-2</v>
      </c>
      <c r="AB40" s="424">
        <v>1.0085816062176164E-2</v>
      </c>
      <c r="AC40" s="424">
        <v>1.0320690216506594E-2</v>
      </c>
      <c r="AD40" s="424">
        <v>5.4078218589246703</v>
      </c>
      <c r="AE40" s="424">
        <v>0.10077262980050686</v>
      </c>
      <c r="AF40" s="424">
        <v>3.1807914066819362E-2</v>
      </c>
      <c r="AG40" s="424">
        <v>4.8506222853324417</v>
      </c>
      <c r="AH40" s="424">
        <v>11.542060792857901</v>
      </c>
      <c r="AI40" s="425">
        <v>4.1788889198761749</v>
      </c>
      <c r="AJ40" s="241">
        <v>103.99518954505456</v>
      </c>
      <c r="AK40" s="53"/>
      <c r="AL40" s="53"/>
      <c r="AM40" s="53"/>
      <c r="AN40" s="53"/>
      <c r="AO40" s="53"/>
      <c r="AP40" s="53"/>
      <c r="AQ40" s="53"/>
    </row>
    <row r="41" spans="1:43" hidden="1" x14ac:dyDescent="0.2">
      <c r="A41" s="673">
        <v>2014</v>
      </c>
      <c r="B41" s="51">
        <v>41640</v>
      </c>
      <c r="C41" s="393">
        <v>144.32</v>
      </c>
      <c r="D41" s="394">
        <v>117.23</v>
      </c>
      <c r="E41" s="394">
        <v>133.66</v>
      </c>
      <c r="F41" s="394">
        <v>124.81</v>
      </c>
      <c r="G41" s="394">
        <v>126.66</v>
      </c>
      <c r="H41" s="394">
        <v>157.03</v>
      </c>
      <c r="I41" s="394">
        <v>181.71</v>
      </c>
      <c r="J41" s="394">
        <v>135.52000000000001</v>
      </c>
      <c r="K41" s="395">
        <v>128.07</v>
      </c>
      <c r="L41" s="393">
        <v>380.68</v>
      </c>
      <c r="M41" s="396">
        <v>352.5</v>
      </c>
      <c r="N41" s="410">
        <v>103.33667478161249</v>
      </c>
      <c r="O41" s="411">
        <v>101.75332002430345</v>
      </c>
      <c r="P41" s="411">
        <v>107.53016894609816</v>
      </c>
      <c r="Q41" s="411">
        <v>101.04436528497409</v>
      </c>
      <c r="R41" s="411">
        <v>103.09295132671333</v>
      </c>
      <c r="S41" s="411">
        <v>110.65464026495667</v>
      </c>
      <c r="T41" s="411">
        <v>118.0778478133732</v>
      </c>
      <c r="U41" s="411">
        <v>107.03735881841878</v>
      </c>
      <c r="V41" s="411">
        <v>106.97460741730706</v>
      </c>
      <c r="W41" s="411">
        <v>101.14783717717079</v>
      </c>
      <c r="X41" s="412">
        <v>98.30716457037677</v>
      </c>
      <c r="Y41" s="413">
        <v>73.761718459114988</v>
      </c>
      <c r="Z41" s="413">
        <v>3.7139961808870758</v>
      </c>
      <c r="AA41" s="413">
        <v>2.1506033789219635E-2</v>
      </c>
      <c r="AB41" s="413">
        <v>1.0104436528497409E-2</v>
      </c>
      <c r="AC41" s="413">
        <v>1.0309295132671335E-2</v>
      </c>
      <c r="AD41" s="413">
        <v>5.3114227327179195</v>
      </c>
      <c r="AE41" s="413">
        <v>0.10627006303203586</v>
      </c>
      <c r="AF41" s="413">
        <v>3.2111207645525636E-2</v>
      </c>
      <c r="AG41" s="413">
        <v>4.8673446374874709</v>
      </c>
      <c r="AH41" s="413">
        <v>11.530853438197472</v>
      </c>
      <c r="AI41" s="414">
        <v>3.9912708815572966</v>
      </c>
      <c r="AJ41" s="426">
        <v>103.35690736609018</v>
      </c>
      <c r="AK41" s="53"/>
      <c r="AL41" s="53"/>
      <c r="AM41" s="53"/>
      <c r="AN41" s="53"/>
      <c r="AO41" s="53"/>
      <c r="AP41" s="53"/>
      <c r="AQ41" s="53"/>
    </row>
    <row r="42" spans="1:43" hidden="1" x14ac:dyDescent="0.2">
      <c r="A42" s="663"/>
      <c r="B42" s="51">
        <v>41671</v>
      </c>
      <c r="C42" s="393">
        <v>141.06</v>
      </c>
      <c r="D42" s="394">
        <v>117.31</v>
      </c>
      <c r="E42" s="394">
        <v>133.38</v>
      </c>
      <c r="F42" s="394">
        <v>124.81</v>
      </c>
      <c r="G42" s="394">
        <v>126.43</v>
      </c>
      <c r="H42" s="394">
        <v>157.01</v>
      </c>
      <c r="I42" s="394">
        <v>183.31</v>
      </c>
      <c r="J42" s="394">
        <v>135.57</v>
      </c>
      <c r="K42" s="395">
        <v>128.05000000000001</v>
      </c>
      <c r="L42" s="393">
        <v>380.68</v>
      </c>
      <c r="M42" s="396">
        <v>357.67</v>
      </c>
      <c r="N42" s="236">
        <v>101.00243448374624</v>
      </c>
      <c r="O42" s="237">
        <v>101.82275844110755</v>
      </c>
      <c r="P42" s="237">
        <v>107.30490748189864</v>
      </c>
      <c r="Q42" s="237">
        <v>101.04436528497409</v>
      </c>
      <c r="R42" s="237">
        <v>102.90574637799121</v>
      </c>
      <c r="S42" s="237">
        <v>110.64054682545276</v>
      </c>
      <c r="T42" s="237">
        <v>119.11755149782313</v>
      </c>
      <c r="U42" s="237">
        <v>107.07685016981281</v>
      </c>
      <c r="V42" s="237">
        <v>106.95790177079854</v>
      </c>
      <c r="W42" s="237">
        <v>101.14783717717079</v>
      </c>
      <c r="X42" s="238">
        <v>99.749002984075631</v>
      </c>
      <c r="Y42" s="239">
        <v>72.095537734498066</v>
      </c>
      <c r="Z42" s="239">
        <v>3.7165306831004257</v>
      </c>
      <c r="AA42" s="239">
        <v>2.1460981496379729E-2</v>
      </c>
      <c r="AB42" s="239">
        <v>1.0104436528497409E-2</v>
      </c>
      <c r="AC42" s="239">
        <v>1.0290574637799121E-2</v>
      </c>
      <c r="AD42" s="239">
        <v>5.3107462476217329</v>
      </c>
      <c r="AE42" s="239">
        <v>0.10720579634804082</v>
      </c>
      <c r="AF42" s="239">
        <v>3.2123055050943844E-2</v>
      </c>
      <c r="AG42" s="239">
        <v>4.8665845305713331</v>
      </c>
      <c r="AH42" s="239">
        <v>11.530853438197472</v>
      </c>
      <c r="AI42" s="415">
        <v>4.0498095211534704</v>
      </c>
      <c r="AJ42" s="240">
        <v>101.75124699920414</v>
      </c>
      <c r="AK42" s="53"/>
      <c r="AL42" s="53"/>
      <c r="AM42" s="53"/>
      <c r="AN42" s="53"/>
      <c r="AO42" s="53"/>
      <c r="AP42" s="53"/>
      <c r="AQ42" s="53"/>
    </row>
    <row r="43" spans="1:43" hidden="1" x14ac:dyDescent="0.2">
      <c r="A43" s="663"/>
      <c r="B43" s="51">
        <v>41699</v>
      </c>
      <c r="C43" s="393">
        <v>143.86000000000001</v>
      </c>
      <c r="D43" s="394">
        <v>117.34</v>
      </c>
      <c r="E43" s="394">
        <v>133.38</v>
      </c>
      <c r="F43" s="394">
        <v>124.81</v>
      </c>
      <c r="G43" s="394">
        <v>126.53</v>
      </c>
      <c r="H43" s="394">
        <v>156.52000000000001</v>
      </c>
      <c r="I43" s="394">
        <v>183.31</v>
      </c>
      <c r="J43" s="394">
        <v>135.57</v>
      </c>
      <c r="K43" s="395">
        <v>128.02000000000001</v>
      </c>
      <c r="L43" s="393">
        <v>381.51</v>
      </c>
      <c r="M43" s="396">
        <v>357.1</v>
      </c>
      <c r="N43" s="236">
        <v>103.00730345123874</v>
      </c>
      <c r="O43" s="237">
        <v>101.84879784740909</v>
      </c>
      <c r="P43" s="237">
        <v>107.30490748189864</v>
      </c>
      <c r="Q43" s="237">
        <v>101.04436528497409</v>
      </c>
      <c r="R43" s="237">
        <v>102.98713983395736</v>
      </c>
      <c r="S43" s="237">
        <v>110.29525755760694</v>
      </c>
      <c r="T43" s="237">
        <v>119.11755149782313</v>
      </c>
      <c r="U43" s="237">
        <v>107.07685016981281</v>
      </c>
      <c r="V43" s="237">
        <v>106.93284330103576</v>
      </c>
      <c r="W43" s="237">
        <v>101.36837070889574</v>
      </c>
      <c r="X43" s="238">
        <v>99.590038207323531</v>
      </c>
      <c r="Y43" s="239">
        <v>73.526613203494207</v>
      </c>
      <c r="Z43" s="239">
        <v>3.7174811214304317</v>
      </c>
      <c r="AA43" s="239">
        <v>2.1460981496379729E-2</v>
      </c>
      <c r="AB43" s="239">
        <v>1.0104436528497409E-2</v>
      </c>
      <c r="AC43" s="239">
        <v>1.0298713983395736E-2</v>
      </c>
      <c r="AD43" s="239">
        <v>5.2941723627651331</v>
      </c>
      <c r="AE43" s="239">
        <v>0.10720579634804082</v>
      </c>
      <c r="AF43" s="239">
        <v>3.2123055050943844E-2</v>
      </c>
      <c r="AG43" s="239">
        <v>4.8654443701971273</v>
      </c>
      <c r="AH43" s="239">
        <v>11.555994260814114</v>
      </c>
      <c r="AI43" s="415">
        <v>4.0433555512173349</v>
      </c>
      <c r="AJ43" s="240">
        <v>103.18425385332561</v>
      </c>
      <c r="AK43" s="53"/>
      <c r="AL43" s="53"/>
      <c r="AM43" s="53"/>
      <c r="AN43" s="53"/>
      <c r="AO43" s="53"/>
      <c r="AP43" s="53"/>
      <c r="AQ43" s="53"/>
    </row>
    <row r="44" spans="1:43" hidden="1" x14ac:dyDescent="0.2">
      <c r="A44" s="663"/>
      <c r="B44" s="51">
        <v>41730</v>
      </c>
      <c r="C44" s="393">
        <v>143.88999999999999</v>
      </c>
      <c r="D44" s="394">
        <v>117.39</v>
      </c>
      <c r="E44" s="394">
        <v>133.91</v>
      </c>
      <c r="F44" s="394">
        <v>124.81</v>
      </c>
      <c r="G44" s="394">
        <v>126.55</v>
      </c>
      <c r="H44" s="394">
        <v>155.52000000000001</v>
      </c>
      <c r="I44" s="394">
        <v>183.31</v>
      </c>
      <c r="J44" s="394">
        <v>134.81</v>
      </c>
      <c r="K44" s="395">
        <v>127.41</v>
      </c>
      <c r="L44" s="393">
        <v>381.78</v>
      </c>
      <c r="M44" s="396">
        <v>360.95</v>
      </c>
      <c r="N44" s="236">
        <v>103.02878419017613</v>
      </c>
      <c r="O44" s="237">
        <v>101.89219685791164</v>
      </c>
      <c r="P44" s="237">
        <v>107.73129525341915</v>
      </c>
      <c r="Q44" s="237">
        <v>101.04436528497409</v>
      </c>
      <c r="R44" s="237">
        <v>103.00341852515058</v>
      </c>
      <c r="S44" s="237">
        <v>109.59058558241141</v>
      </c>
      <c r="T44" s="237">
        <v>119.11755149782313</v>
      </c>
      <c r="U44" s="237">
        <v>106.47658162862334</v>
      </c>
      <c r="V44" s="237">
        <v>106.42332108252589</v>
      </c>
      <c r="W44" s="237">
        <v>101.44011053246891</v>
      </c>
      <c r="X44" s="238">
        <v>100.66374766433333</v>
      </c>
      <c r="Y44" s="239">
        <v>73.541946154947709</v>
      </c>
      <c r="Z44" s="239">
        <v>3.7190651853137746</v>
      </c>
      <c r="AA44" s="239">
        <v>2.154625905068383E-2</v>
      </c>
      <c r="AB44" s="239">
        <v>1.0104436528497409E-2</v>
      </c>
      <c r="AC44" s="239">
        <v>1.0300341852515058E-2</v>
      </c>
      <c r="AD44" s="239">
        <v>5.260348107955747</v>
      </c>
      <c r="AE44" s="239">
        <v>0.10720579634804082</v>
      </c>
      <c r="AF44" s="239">
        <v>3.1942974488587003E-2</v>
      </c>
      <c r="AG44" s="239">
        <v>4.8422611092549275</v>
      </c>
      <c r="AH44" s="239">
        <v>11.564172600701456</v>
      </c>
      <c r="AI44" s="415">
        <v>4.0869481551719327</v>
      </c>
      <c r="AJ44" s="240">
        <v>103.19584112161388</v>
      </c>
      <c r="AK44" s="53"/>
      <c r="AL44" s="53"/>
      <c r="AM44" s="53"/>
      <c r="AN44" s="53"/>
      <c r="AO44" s="53"/>
      <c r="AP44" s="53"/>
      <c r="AQ44" s="53"/>
    </row>
    <row r="45" spans="1:43" hidden="1" x14ac:dyDescent="0.2">
      <c r="A45" s="663"/>
      <c r="B45" s="51">
        <v>41760</v>
      </c>
      <c r="C45" s="393">
        <v>142.76</v>
      </c>
      <c r="D45" s="394">
        <v>117.51</v>
      </c>
      <c r="E45" s="394">
        <v>134.05000000000001</v>
      </c>
      <c r="F45" s="394">
        <v>124.81</v>
      </c>
      <c r="G45" s="394">
        <v>126.63</v>
      </c>
      <c r="H45" s="394">
        <v>153.88999999999999</v>
      </c>
      <c r="I45" s="394">
        <v>183.31</v>
      </c>
      <c r="J45" s="394">
        <v>134.13</v>
      </c>
      <c r="K45" s="395">
        <v>127.55</v>
      </c>
      <c r="L45" s="393">
        <v>381.88</v>
      </c>
      <c r="M45" s="396">
        <v>358.33</v>
      </c>
      <c r="N45" s="236">
        <v>102.21967635686669</v>
      </c>
      <c r="O45" s="237">
        <v>101.99635448311778</v>
      </c>
      <c r="P45" s="237">
        <v>107.84392598551892</v>
      </c>
      <c r="Q45" s="237">
        <v>101.04436528497409</v>
      </c>
      <c r="R45" s="237">
        <v>103.06853328992349</v>
      </c>
      <c r="S45" s="237">
        <v>108.44197026284263</v>
      </c>
      <c r="T45" s="237">
        <v>119.11755149782313</v>
      </c>
      <c r="U45" s="237">
        <v>105.93949924966432</v>
      </c>
      <c r="V45" s="237">
        <v>106.54026060808553</v>
      </c>
      <c r="W45" s="237">
        <v>101.46668083749601</v>
      </c>
      <c r="X45" s="238">
        <v>99.933067462420169</v>
      </c>
      <c r="Y45" s="239">
        <v>72.964404983531438</v>
      </c>
      <c r="Z45" s="239">
        <v>3.7228669386337994</v>
      </c>
      <c r="AA45" s="239">
        <v>2.1568785197103785E-2</v>
      </c>
      <c r="AB45" s="239">
        <v>1.0104436528497409E-2</v>
      </c>
      <c r="AC45" s="239">
        <v>1.0306853328992348E-2</v>
      </c>
      <c r="AD45" s="239">
        <v>5.2052145726164465</v>
      </c>
      <c r="AE45" s="239">
        <v>0.10720579634804082</v>
      </c>
      <c r="AF45" s="239">
        <v>3.1781849774899291E-2</v>
      </c>
      <c r="AG45" s="239">
        <v>4.8475818576678913</v>
      </c>
      <c r="AH45" s="239">
        <v>11.567201615474547</v>
      </c>
      <c r="AI45" s="415">
        <v>4.0572825389742588</v>
      </c>
      <c r="AJ45" s="240">
        <v>102.54552022807592</v>
      </c>
      <c r="AK45" s="53"/>
      <c r="AL45" s="53"/>
      <c r="AM45" s="53"/>
      <c r="AN45" s="53"/>
      <c r="AO45" s="53"/>
      <c r="AP45" s="53"/>
      <c r="AQ45" s="53"/>
    </row>
    <row r="46" spans="1:43" hidden="1" x14ac:dyDescent="0.2">
      <c r="A46" s="663"/>
      <c r="B46" s="51">
        <v>41791</v>
      </c>
      <c r="C46" s="393">
        <v>142.44999999999999</v>
      </c>
      <c r="D46" s="394">
        <v>117.56</v>
      </c>
      <c r="E46" s="394">
        <v>134.01</v>
      </c>
      <c r="F46" s="394">
        <v>124.81</v>
      </c>
      <c r="G46" s="394">
        <v>127.08</v>
      </c>
      <c r="H46" s="394">
        <v>153.97</v>
      </c>
      <c r="I46" s="394">
        <v>183.31</v>
      </c>
      <c r="J46" s="394">
        <v>134.1</v>
      </c>
      <c r="K46" s="395">
        <v>127.69</v>
      </c>
      <c r="L46" s="393">
        <v>383.44</v>
      </c>
      <c r="M46" s="396">
        <v>358.33</v>
      </c>
      <c r="N46" s="236">
        <v>101.99770872118</v>
      </c>
      <c r="O46" s="237">
        <v>102.03975349362035</v>
      </c>
      <c r="P46" s="237">
        <v>107.81174577634755</v>
      </c>
      <c r="Q46" s="237">
        <v>101.04436528497409</v>
      </c>
      <c r="R46" s="237">
        <v>103.43480384177113</v>
      </c>
      <c r="S46" s="237">
        <v>108.4983440208583</v>
      </c>
      <c r="T46" s="237">
        <v>119.11755149782313</v>
      </c>
      <c r="U46" s="237">
        <v>105.91580443882789</v>
      </c>
      <c r="V46" s="237">
        <v>106.65720013364518</v>
      </c>
      <c r="W46" s="237">
        <v>101.8811775959188</v>
      </c>
      <c r="X46" s="238">
        <v>99.933067462420169</v>
      </c>
      <c r="Y46" s="239">
        <v>72.805964485178279</v>
      </c>
      <c r="Z46" s="239">
        <v>3.7244510025171427</v>
      </c>
      <c r="AA46" s="239">
        <v>2.1562349155269511E-2</v>
      </c>
      <c r="AB46" s="239">
        <v>1.0104436528497409E-2</v>
      </c>
      <c r="AC46" s="239">
        <v>1.0343480384177112E-2</v>
      </c>
      <c r="AD46" s="239">
        <v>5.2079205130011985</v>
      </c>
      <c r="AE46" s="239">
        <v>0.10720579634804082</v>
      </c>
      <c r="AF46" s="239">
        <v>3.1774741331648364E-2</v>
      </c>
      <c r="AG46" s="239">
        <v>4.8529026060808551</v>
      </c>
      <c r="AH46" s="239">
        <v>11.614454245934745</v>
      </c>
      <c r="AI46" s="415">
        <v>4.0572825389742588</v>
      </c>
      <c r="AJ46" s="240">
        <v>102.44396619543413</v>
      </c>
      <c r="AK46" s="53"/>
      <c r="AL46" s="53"/>
      <c r="AM46" s="53"/>
      <c r="AN46" s="53"/>
      <c r="AO46" s="53"/>
      <c r="AP46" s="53"/>
      <c r="AQ46" s="53"/>
    </row>
    <row r="47" spans="1:43" hidden="1" x14ac:dyDescent="0.2">
      <c r="A47" s="663"/>
      <c r="B47" s="51">
        <v>41821</v>
      </c>
      <c r="C47" s="393">
        <v>140.27000000000001</v>
      </c>
      <c r="D47" s="394">
        <v>117.65</v>
      </c>
      <c r="E47" s="394">
        <v>134.13</v>
      </c>
      <c r="F47" s="394">
        <v>125.17</v>
      </c>
      <c r="G47" s="394">
        <v>127.52</v>
      </c>
      <c r="H47" s="394">
        <v>153.35</v>
      </c>
      <c r="I47" s="394">
        <v>198.02</v>
      </c>
      <c r="J47" s="394">
        <v>134.1</v>
      </c>
      <c r="K47" s="395">
        <v>127.16</v>
      </c>
      <c r="L47" s="393">
        <v>383.62</v>
      </c>
      <c r="M47" s="396">
        <v>360.3</v>
      </c>
      <c r="N47" s="236">
        <v>100.43677502506088</v>
      </c>
      <c r="O47" s="237">
        <v>102.11787171252496</v>
      </c>
      <c r="P47" s="237">
        <v>107.90828640386162</v>
      </c>
      <c r="Q47" s="237">
        <v>101.33581606217616</v>
      </c>
      <c r="R47" s="237">
        <v>103.79293504802214</v>
      </c>
      <c r="S47" s="237">
        <v>108.06144739623706</v>
      </c>
      <c r="T47" s="237">
        <v>128.6763272467347</v>
      </c>
      <c r="U47" s="237">
        <v>105.91580443882789</v>
      </c>
      <c r="V47" s="237">
        <v>106.2145005011694</v>
      </c>
      <c r="W47" s="237">
        <v>101.92900414496758</v>
      </c>
      <c r="X47" s="238">
        <v>100.48247204172128</v>
      </c>
      <c r="Y47" s="239">
        <v>71.691770012888455</v>
      </c>
      <c r="Z47" s="239">
        <v>3.7273023175071609</v>
      </c>
      <c r="AA47" s="239">
        <v>2.1581657280772326E-2</v>
      </c>
      <c r="AB47" s="239">
        <v>1.0133581606217617E-2</v>
      </c>
      <c r="AC47" s="239">
        <v>1.0379293504802213E-2</v>
      </c>
      <c r="AD47" s="239">
        <v>5.1869494750193779</v>
      </c>
      <c r="AE47" s="239">
        <v>0.11580869452206123</v>
      </c>
      <c r="AF47" s="239">
        <v>3.1774741331648364E-2</v>
      </c>
      <c r="AG47" s="239">
        <v>4.8327597728032075</v>
      </c>
      <c r="AH47" s="239">
        <v>11.619906472526305</v>
      </c>
      <c r="AI47" s="415">
        <v>4.0795883648938833</v>
      </c>
      <c r="AJ47" s="240">
        <v>101.32795438388388</v>
      </c>
      <c r="AK47" s="53"/>
      <c r="AL47" s="53"/>
      <c r="AM47" s="53"/>
      <c r="AN47" s="53"/>
      <c r="AO47" s="53"/>
      <c r="AP47" s="53"/>
      <c r="AQ47" s="53"/>
    </row>
    <row r="48" spans="1:43" hidden="1" x14ac:dyDescent="0.2">
      <c r="A48" s="663"/>
      <c r="B48" s="51">
        <v>41852</v>
      </c>
      <c r="C48" s="393">
        <v>139.11000000000001</v>
      </c>
      <c r="D48" s="394">
        <v>117.86</v>
      </c>
      <c r="E48" s="394">
        <v>134.52000000000001</v>
      </c>
      <c r="F48" s="394">
        <v>125.17</v>
      </c>
      <c r="G48" s="394">
        <v>127.35</v>
      </c>
      <c r="H48" s="394">
        <v>152.93</v>
      </c>
      <c r="I48" s="394">
        <v>203.46</v>
      </c>
      <c r="J48" s="394">
        <v>134.51</v>
      </c>
      <c r="K48" s="395">
        <v>127.15</v>
      </c>
      <c r="L48" s="393">
        <v>383.62</v>
      </c>
      <c r="M48" s="396">
        <v>359.64</v>
      </c>
      <c r="N48" s="236">
        <v>99.606186452813986</v>
      </c>
      <c r="O48" s="237">
        <v>102.30014755663571</v>
      </c>
      <c r="P48" s="237">
        <v>108.2220434432824</v>
      </c>
      <c r="Q48" s="237">
        <v>101.33581606217616</v>
      </c>
      <c r="R48" s="237">
        <v>103.6545661728797</v>
      </c>
      <c r="S48" s="237">
        <v>107.76548516665493</v>
      </c>
      <c r="T48" s="237">
        <v>132.21131977386446</v>
      </c>
      <c r="U48" s="237">
        <v>106.23963352025906</v>
      </c>
      <c r="V48" s="237">
        <v>106.20614767791514</v>
      </c>
      <c r="W48" s="237">
        <v>101.92900414496758</v>
      </c>
      <c r="X48" s="238">
        <v>100.29840756337674</v>
      </c>
      <c r="Y48" s="239">
        <v>71.098895890018625</v>
      </c>
      <c r="Z48" s="239">
        <v>3.733955385817203</v>
      </c>
      <c r="AA48" s="239">
        <v>2.1644408688656483E-2</v>
      </c>
      <c r="AB48" s="239">
        <v>1.0133581606217617E-2</v>
      </c>
      <c r="AC48" s="239">
        <v>1.0365456617287969E-2</v>
      </c>
      <c r="AD48" s="239">
        <v>5.1727432879994364</v>
      </c>
      <c r="AE48" s="239">
        <v>0.11899018779647801</v>
      </c>
      <c r="AF48" s="239">
        <v>3.1871890056077719E-2</v>
      </c>
      <c r="AG48" s="239">
        <v>4.8323797193451385</v>
      </c>
      <c r="AH48" s="239">
        <v>11.619906472526305</v>
      </c>
      <c r="AI48" s="415">
        <v>4.0721153470730949</v>
      </c>
      <c r="AJ48" s="240">
        <v>100.72300162754453</v>
      </c>
      <c r="AK48" s="53"/>
      <c r="AL48" s="53"/>
      <c r="AM48" s="53"/>
      <c r="AN48" s="53"/>
      <c r="AO48" s="53"/>
      <c r="AP48" s="53"/>
      <c r="AQ48" s="53"/>
    </row>
    <row r="49" spans="1:43" hidden="1" x14ac:dyDescent="0.2">
      <c r="A49" s="663"/>
      <c r="B49" s="51">
        <v>41883</v>
      </c>
      <c r="C49" s="393">
        <v>137.34</v>
      </c>
      <c r="D49" s="394">
        <v>118.01</v>
      </c>
      <c r="E49" s="394">
        <v>134.99</v>
      </c>
      <c r="F49" s="394">
        <v>125.17</v>
      </c>
      <c r="G49" s="394">
        <v>127.38</v>
      </c>
      <c r="H49" s="394">
        <v>151.41999999999999</v>
      </c>
      <c r="I49" s="394">
        <v>203.46</v>
      </c>
      <c r="J49" s="394">
        <v>134.51</v>
      </c>
      <c r="K49" s="395">
        <v>127.19</v>
      </c>
      <c r="L49" s="393">
        <v>383.62</v>
      </c>
      <c r="M49" s="396">
        <v>358.16</v>
      </c>
      <c r="N49" s="236">
        <v>98.338822855506237</v>
      </c>
      <c r="O49" s="237">
        <v>102.4303445881434</v>
      </c>
      <c r="P49" s="237">
        <v>108.60016090104585</v>
      </c>
      <c r="Q49" s="237">
        <v>101.33581606217616</v>
      </c>
      <c r="R49" s="237">
        <v>103.67898420966954</v>
      </c>
      <c r="S49" s="237">
        <v>106.70143048410964</v>
      </c>
      <c r="T49" s="237">
        <v>132.21131977386446</v>
      </c>
      <c r="U49" s="237">
        <v>106.23963352025906</v>
      </c>
      <c r="V49" s="237">
        <v>106.23955897093218</v>
      </c>
      <c r="W49" s="237">
        <v>101.92900414496758</v>
      </c>
      <c r="X49" s="238">
        <v>99.885656914967797</v>
      </c>
      <c r="Y49" s="239">
        <v>70.19425175426035</v>
      </c>
      <c r="Z49" s="239">
        <v>3.7387075774672338</v>
      </c>
      <c r="AA49" s="239">
        <v>2.1720032180209171E-2</v>
      </c>
      <c r="AB49" s="239">
        <v>1.0133581606217617E-2</v>
      </c>
      <c r="AC49" s="239">
        <v>1.0367898420966954E-2</v>
      </c>
      <c r="AD49" s="239">
        <v>5.1216686632372621</v>
      </c>
      <c r="AE49" s="239">
        <v>0.11899018779647801</v>
      </c>
      <c r="AF49" s="239">
        <v>3.1871890056077719E-2</v>
      </c>
      <c r="AG49" s="239">
        <v>4.8338999331774142</v>
      </c>
      <c r="AH49" s="239">
        <v>11.619906472526305</v>
      </c>
      <c r="AI49" s="415">
        <v>4.0553576707476928</v>
      </c>
      <c r="AJ49" s="240">
        <v>99.756875661476229</v>
      </c>
      <c r="AK49" s="53"/>
      <c r="AL49" s="53"/>
      <c r="AM49" s="53"/>
      <c r="AN49" s="53"/>
      <c r="AO49" s="53"/>
      <c r="AP49" s="53"/>
      <c r="AQ49" s="53"/>
    </row>
    <row r="50" spans="1:43" hidden="1" x14ac:dyDescent="0.2">
      <c r="A50" s="663"/>
      <c r="B50" s="51">
        <v>41913</v>
      </c>
      <c r="C50" s="393">
        <v>135.08000000000001</v>
      </c>
      <c r="D50" s="394">
        <v>118.09</v>
      </c>
      <c r="E50" s="394">
        <v>130.07</v>
      </c>
      <c r="F50" s="394">
        <v>125.2</v>
      </c>
      <c r="G50" s="394">
        <v>126.9</v>
      </c>
      <c r="H50" s="394">
        <v>146.25</v>
      </c>
      <c r="I50" s="394">
        <v>203.46</v>
      </c>
      <c r="J50" s="394">
        <v>134.91</v>
      </c>
      <c r="K50" s="395">
        <v>127.55</v>
      </c>
      <c r="L50" s="393">
        <v>383.81</v>
      </c>
      <c r="M50" s="396">
        <v>358</v>
      </c>
      <c r="N50" s="236">
        <v>96.720607188887314</v>
      </c>
      <c r="O50" s="237">
        <v>102.49978300494749</v>
      </c>
      <c r="P50" s="237">
        <v>104.64199517296862</v>
      </c>
      <c r="Q50" s="237">
        <v>101.36010362694302</v>
      </c>
      <c r="R50" s="237">
        <v>103.28829562103206</v>
      </c>
      <c r="S50" s="237">
        <v>103.05827637234867</v>
      </c>
      <c r="T50" s="237">
        <v>132.21131977386446</v>
      </c>
      <c r="U50" s="237">
        <v>106.55556433141142</v>
      </c>
      <c r="V50" s="237">
        <v>106.54026060808553</v>
      </c>
      <c r="W50" s="237">
        <v>101.97948772451907</v>
      </c>
      <c r="X50" s="238">
        <v>99.8410352232479</v>
      </c>
      <c r="Y50" s="239">
        <v>69.03916941142775</v>
      </c>
      <c r="Z50" s="239">
        <v>3.7412420796805832</v>
      </c>
      <c r="AA50" s="239">
        <v>2.0928399034593724E-2</v>
      </c>
      <c r="AB50" s="239">
        <v>1.0136010362694301E-2</v>
      </c>
      <c r="AC50" s="239">
        <v>1.0328829562103205E-2</v>
      </c>
      <c r="AD50" s="239">
        <v>4.9467972658727355</v>
      </c>
      <c r="AE50" s="239">
        <v>0.11899018779647801</v>
      </c>
      <c r="AF50" s="239">
        <v>3.196666929942342E-2</v>
      </c>
      <c r="AG50" s="239">
        <v>4.8475818576678913</v>
      </c>
      <c r="AH50" s="239">
        <v>11.625661600595175</v>
      </c>
      <c r="AI50" s="415">
        <v>4.0535460300638642</v>
      </c>
      <c r="AJ50" s="240">
        <v>98.446348341363304</v>
      </c>
      <c r="AK50" s="53"/>
      <c r="AL50" s="53"/>
      <c r="AM50" s="53"/>
      <c r="AN50" s="53"/>
      <c r="AO50" s="53"/>
      <c r="AP50" s="53"/>
      <c r="AQ50" s="53"/>
    </row>
    <row r="51" spans="1:43" hidden="1" x14ac:dyDescent="0.2">
      <c r="A51" s="663"/>
      <c r="B51" s="51">
        <v>41944</v>
      </c>
      <c r="C51" s="393">
        <v>135.86000000000001</v>
      </c>
      <c r="D51" s="394">
        <v>117.49</v>
      </c>
      <c r="E51" s="394">
        <v>129.88999999999999</v>
      </c>
      <c r="F51" s="394">
        <v>125.2</v>
      </c>
      <c r="G51" s="394">
        <v>126.78</v>
      </c>
      <c r="H51" s="394">
        <v>141.16999999999999</v>
      </c>
      <c r="I51" s="394">
        <v>225.83</v>
      </c>
      <c r="J51" s="394">
        <v>134.87</v>
      </c>
      <c r="K51" s="395">
        <v>127.58</v>
      </c>
      <c r="L51" s="393">
        <v>383.99</v>
      </c>
      <c r="M51" s="396">
        <v>359.39</v>
      </c>
      <c r="N51" s="236">
        <v>97.279106401260222</v>
      </c>
      <c r="O51" s="237">
        <v>101.97899487891677</v>
      </c>
      <c r="P51" s="237">
        <v>104.49718423169749</v>
      </c>
      <c r="Q51" s="237">
        <v>101.36010362694302</v>
      </c>
      <c r="R51" s="237">
        <v>103.19062347387271</v>
      </c>
      <c r="S51" s="237">
        <v>99.478542738355287</v>
      </c>
      <c r="T51" s="237">
        <v>146.74767691208007</v>
      </c>
      <c r="U51" s="237">
        <v>106.52397125029619</v>
      </c>
      <c r="V51" s="237">
        <v>106.56531907784832</v>
      </c>
      <c r="W51" s="237">
        <v>102.02731427356785</v>
      </c>
      <c r="X51" s="238">
        <v>100.22868617006442</v>
      </c>
      <c r="Y51" s="239">
        <v>69.437826149219546</v>
      </c>
      <c r="Z51" s="239">
        <v>3.7222333130804617</v>
      </c>
      <c r="AA51" s="239">
        <v>2.0899436846339499E-2</v>
      </c>
      <c r="AB51" s="239">
        <v>1.0136010362694301E-2</v>
      </c>
      <c r="AC51" s="239">
        <v>1.031906234738727E-2</v>
      </c>
      <c r="AD51" s="239">
        <v>4.7749700514410538</v>
      </c>
      <c r="AE51" s="239">
        <v>0.13207290922087206</v>
      </c>
      <c r="AF51" s="239">
        <v>3.1957191375088859E-2</v>
      </c>
      <c r="AG51" s="239">
        <v>4.848722018042098</v>
      </c>
      <c r="AH51" s="239">
        <v>11.631113827186736</v>
      </c>
      <c r="AI51" s="415">
        <v>4.069284658504615</v>
      </c>
      <c r="AJ51" s="240">
        <v>98.689534627626898</v>
      </c>
      <c r="AK51" s="53"/>
      <c r="AL51" s="53"/>
      <c r="AM51" s="53"/>
      <c r="AN51" s="53"/>
      <c r="AO51" s="53"/>
      <c r="AP51" s="53"/>
      <c r="AQ51" s="53"/>
    </row>
    <row r="52" spans="1:43" ht="13.5" hidden="1" thickBot="1" x14ac:dyDescent="0.25">
      <c r="A52" s="674"/>
      <c r="B52" s="51">
        <v>41974</v>
      </c>
      <c r="C52" s="393">
        <v>135.57</v>
      </c>
      <c r="D52" s="394">
        <v>118.09</v>
      </c>
      <c r="E52" s="394">
        <v>127.65</v>
      </c>
      <c r="F52" s="394">
        <v>125.2</v>
      </c>
      <c r="G52" s="394">
        <v>126.09</v>
      </c>
      <c r="H52" s="394">
        <v>128.85</v>
      </c>
      <c r="I52" s="394">
        <v>225.83</v>
      </c>
      <c r="J52" s="394">
        <v>134.6</v>
      </c>
      <c r="K52" s="395">
        <v>127.55</v>
      </c>
      <c r="L52" s="393">
        <v>383.99</v>
      </c>
      <c r="M52" s="396">
        <v>360.13</v>
      </c>
      <c r="N52" s="421">
        <v>97.071459258198487</v>
      </c>
      <c r="O52" s="422">
        <v>102.49978300494749</v>
      </c>
      <c r="P52" s="422">
        <v>102.69509251810138</v>
      </c>
      <c r="Q52" s="422">
        <v>101.36010362694302</v>
      </c>
      <c r="R52" s="422">
        <v>102.62900862770633</v>
      </c>
      <c r="S52" s="422">
        <v>90.796984003946164</v>
      </c>
      <c r="T52" s="422">
        <v>146.74767691208007</v>
      </c>
      <c r="U52" s="422">
        <v>106.31071795276834</v>
      </c>
      <c r="V52" s="422">
        <v>106.54026060808553</v>
      </c>
      <c r="W52" s="422">
        <v>102.02731427356785</v>
      </c>
      <c r="X52" s="423">
        <v>100.43506149426891</v>
      </c>
      <c r="Y52" s="424">
        <v>69.289607618502075</v>
      </c>
      <c r="Z52" s="424">
        <v>3.7412420796805832</v>
      </c>
      <c r="AA52" s="424">
        <v>2.0539018503620277E-2</v>
      </c>
      <c r="AB52" s="424">
        <v>1.0136010362694301E-2</v>
      </c>
      <c r="AC52" s="424">
        <v>1.0262900862770631E-2</v>
      </c>
      <c r="AD52" s="424">
        <v>4.3582552321894159</v>
      </c>
      <c r="AE52" s="424">
        <v>0.13207290922087206</v>
      </c>
      <c r="AF52" s="424">
        <v>3.1893215385830502E-2</v>
      </c>
      <c r="AG52" s="424">
        <v>4.8475818576678913</v>
      </c>
      <c r="AH52" s="424">
        <v>11.631113827186736</v>
      </c>
      <c r="AI52" s="425">
        <v>4.0776634966673173</v>
      </c>
      <c r="AJ52" s="241">
        <v>98.150368166229825</v>
      </c>
      <c r="AK52" s="53"/>
      <c r="AL52" s="53"/>
      <c r="AM52" s="53"/>
      <c r="AN52" s="53"/>
      <c r="AO52" s="53"/>
      <c r="AP52" s="53"/>
      <c r="AQ52" s="53"/>
    </row>
    <row r="53" spans="1:43" ht="13.5" customHeight="1" thickBot="1" x14ac:dyDescent="0.25">
      <c r="A53" s="659" t="s">
        <v>162</v>
      </c>
      <c r="B53" s="46">
        <v>41640</v>
      </c>
      <c r="C53" s="427">
        <v>144.32</v>
      </c>
      <c r="D53" s="428">
        <v>117.23</v>
      </c>
      <c r="E53" s="428">
        <v>133.66</v>
      </c>
      <c r="F53" s="428">
        <v>124.81</v>
      </c>
      <c r="G53" s="428">
        <v>126.66</v>
      </c>
      <c r="H53" s="428">
        <v>157.03</v>
      </c>
      <c r="I53" s="428">
        <v>181.71</v>
      </c>
      <c r="J53" s="428">
        <v>135.52000000000001</v>
      </c>
      <c r="K53" s="429">
        <v>128.07</v>
      </c>
      <c r="L53" s="427">
        <v>380.68</v>
      </c>
      <c r="M53" s="429">
        <v>352.5</v>
      </c>
      <c r="N53" s="464">
        <v>100</v>
      </c>
      <c r="O53" s="465">
        <v>100</v>
      </c>
      <c r="P53" s="465">
        <v>100</v>
      </c>
      <c r="Q53" s="465">
        <v>100</v>
      </c>
      <c r="R53" s="465">
        <v>100</v>
      </c>
      <c r="S53" s="465">
        <v>100</v>
      </c>
      <c r="T53" s="465">
        <v>100</v>
      </c>
      <c r="U53" s="465">
        <v>100</v>
      </c>
      <c r="V53" s="465">
        <v>100</v>
      </c>
      <c r="W53" s="465">
        <v>100</v>
      </c>
      <c r="X53" s="466">
        <v>100</v>
      </c>
      <c r="Y53" s="465">
        <v>71.38</v>
      </c>
      <c r="Z53" s="465">
        <v>3.65</v>
      </c>
      <c r="AA53" s="465">
        <v>0.02</v>
      </c>
      <c r="AB53" s="465">
        <v>0.01</v>
      </c>
      <c r="AC53" s="465">
        <v>0.01</v>
      </c>
      <c r="AD53" s="465">
        <v>4.8</v>
      </c>
      <c r="AE53" s="465">
        <v>0.09</v>
      </c>
      <c r="AF53" s="465">
        <v>0.03</v>
      </c>
      <c r="AG53" s="465">
        <v>4.55</v>
      </c>
      <c r="AH53" s="465">
        <v>11.4</v>
      </c>
      <c r="AI53" s="465">
        <v>4.0599999999999996</v>
      </c>
      <c r="AJ53" s="467">
        <v>100.00000000000001</v>
      </c>
    </row>
    <row r="54" spans="1:43" ht="14.25" thickTop="1" thickBot="1" x14ac:dyDescent="0.25">
      <c r="A54" s="660"/>
      <c r="B54" s="37">
        <v>41671</v>
      </c>
      <c r="C54" s="430">
        <v>141.06</v>
      </c>
      <c r="D54" s="431">
        <v>117.31</v>
      </c>
      <c r="E54" s="431">
        <v>133.38</v>
      </c>
      <c r="F54" s="431">
        <v>124.81</v>
      </c>
      <c r="G54" s="431">
        <v>126.43</v>
      </c>
      <c r="H54" s="431">
        <v>157.01</v>
      </c>
      <c r="I54" s="431">
        <v>183.31</v>
      </c>
      <c r="J54" s="431">
        <v>135.57</v>
      </c>
      <c r="K54" s="432">
        <v>128.05000000000001</v>
      </c>
      <c r="L54" s="430">
        <v>380.68</v>
      </c>
      <c r="M54" s="432">
        <v>357.67</v>
      </c>
      <c r="N54" s="468">
        <v>97.741130820399121</v>
      </c>
      <c r="O54" s="469">
        <v>100.06824191759789</v>
      </c>
      <c r="P54" s="469">
        <v>99.790513242555747</v>
      </c>
      <c r="Q54" s="469">
        <v>100</v>
      </c>
      <c r="R54" s="469">
        <v>99.818411495341863</v>
      </c>
      <c r="S54" s="469">
        <v>99.987263580207596</v>
      </c>
      <c r="T54" s="469">
        <v>100.88052391172748</v>
      </c>
      <c r="U54" s="469">
        <v>100.03689492325856</v>
      </c>
      <c r="V54" s="469">
        <v>99.984383540251443</v>
      </c>
      <c r="W54" s="469">
        <v>100</v>
      </c>
      <c r="X54" s="470">
        <v>101.46666666666667</v>
      </c>
      <c r="Y54" s="469">
        <v>69.767619179600885</v>
      </c>
      <c r="Z54" s="469">
        <v>3.6524908299923227</v>
      </c>
      <c r="AA54" s="469">
        <v>1.9958102648511149E-2</v>
      </c>
      <c r="AB54" s="469">
        <v>0.01</v>
      </c>
      <c r="AC54" s="469">
        <v>9.9818411495341871E-3</v>
      </c>
      <c r="AD54" s="469">
        <v>4.7993886518499638</v>
      </c>
      <c r="AE54" s="469">
        <v>9.0792471520554724E-2</v>
      </c>
      <c r="AF54" s="469">
        <v>3.0011068476977563E-2</v>
      </c>
      <c r="AG54" s="469">
        <v>4.5492894510814406</v>
      </c>
      <c r="AH54" s="469">
        <v>11.4</v>
      </c>
      <c r="AI54" s="469">
        <v>4.1195466666666665</v>
      </c>
      <c r="AJ54" s="467">
        <v>98.449078262986873</v>
      </c>
    </row>
    <row r="55" spans="1:43" ht="14.25" thickTop="1" thickBot="1" x14ac:dyDescent="0.25">
      <c r="A55" s="660"/>
      <c r="B55" s="37">
        <v>41699</v>
      </c>
      <c r="C55" s="430">
        <v>143.86000000000001</v>
      </c>
      <c r="D55" s="431">
        <v>117.34</v>
      </c>
      <c r="E55" s="431">
        <v>133.38</v>
      </c>
      <c r="F55" s="431">
        <v>124.81</v>
      </c>
      <c r="G55" s="431">
        <v>126.53</v>
      </c>
      <c r="H55" s="431">
        <v>156.52000000000001</v>
      </c>
      <c r="I55" s="431">
        <v>183.31</v>
      </c>
      <c r="J55" s="431">
        <v>135.57</v>
      </c>
      <c r="K55" s="432">
        <v>128.02000000000001</v>
      </c>
      <c r="L55" s="430">
        <v>381.51</v>
      </c>
      <c r="M55" s="432">
        <v>357.1</v>
      </c>
      <c r="N55" s="468">
        <v>99.681263858093146</v>
      </c>
      <c r="O55" s="469">
        <v>100.09383263669709</v>
      </c>
      <c r="P55" s="469">
        <v>99.790513242555747</v>
      </c>
      <c r="Q55" s="469">
        <v>100</v>
      </c>
      <c r="R55" s="469">
        <v>99.897363019106265</v>
      </c>
      <c r="S55" s="469">
        <v>99.675221295293909</v>
      </c>
      <c r="T55" s="469">
        <v>100.88052391172748</v>
      </c>
      <c r="U55" s="469">
        <v>100.03689492325856</v>
      </c>
      <c r="V55" s="469">
        <v>99.960958850628586</v>
      </c>
      <c r="W55" s="469">
        <v>100.21803089208784</v>
      </c>
      <c r="X55" s="470">
        <v>101.30496453900709</v>
      </c>
      <c r="Y55" s="469">
        <v>71.152486141906877</v>
      </c>
      <c r="Z55" s="469">
        <v>3.6534248912394434</v>
      </c>
      <c r="AA55" s="469">
        <v>1.9958102648511149E-2</v>
      </c>
      <c r="AB55" s="469">
        <v>0.01</v>
      </c>
      <c r="AC55" s="469">
        <v>9.9897363019106275E-3</v>
      </c>
      <c r="AD55" s="469">
        <v>4.7844106221741072</v>
      </c>
      <c r="AE55" s="469">
        <v>9.0792471520554724E-2</v>
      </c>
      <c r="AF55" s="469">
        <v>3.0011068476977563E-2</v>
      </c>
      <c r="AG55" s="469">
        <v>4.5482236277036003</v>
      </c>
      <c r="AH55" s="469">
        <v>11.424855521698014</v>
      </c>
      <c r="AI55" s="469">
        <v>4.1129815602836874</v>
      </c>
      <c r="AJ55" s="467">
        <v>99.8371337439537</v>
      </c>
    </row>
    <row r="56" spans="1:43" ht="14.25" thickTop="1" thickBot="1" x14ac:dyDescent="0.25">
      <c r="A56" s="660"/>
      <c r="B56" s="37">
        <v>41730</v>
      </c>
      <c r="C56" s="433">
        <v>143.88999999999999</v>
      </c>
      <c r="D56" s="434">
        <v>117.39</v>
      </c>
      <c r="E56" s="434">
        <v>133.91</v>
      </c>
      <c r="F56" s="434">
        <v>124.81</v>
      </c>
      <c r="G56" s="434">
        <v>126.55</v>
      </c>
      <c r="H56" s="434">
        <v>155.52000000000001</v>
      </c>
      <c r="I56" s="434">
        <v>183.31</v>
      </c>
      <c r="J56" s="434">
        <v>134.81</v>
      </c>
      <c r="K56" s="435">
        <v>127.41</v>
      </c>
      <c r="L56" s="433">
        <v>381.78</v>
      </c>
      <c r="M56" s="435">
        <v>360.95</v>
      </c>
      <c r="N56" s="468">
        <v>99.702050997782692</v>
      </c>
      <c r="O56" s="469">
        <v>100.13648383519576</v>
      </c>
      <c r="P56" s="469">
        <v>100.1870417477181</v>
      </c>
      <c r="Q56" s="469">
        <v>100</v>
      </c>
      <c r="R56" s="469">
        <v>99.913153323859149</v>
      </c>
      <c r="S56" s="469">
        <v>99.038400305674088</v>
      </c>
      <c r="T56" s="469">
        <v>100.88052391172748</v>
      </c>
      <c r="U56" s="469">
        <v>99.476092089728439</v>
      </c>
      <c r="V56" s="469">
        <v>99.484656828297034</v>
      </c>
      <c r="W56" s="469">
        <v>100.28895660397184</v>
      </c>
      <c r="X56" s="470">
        <v>102.39716312056737</v>
      </c>
      <c r="Y56" s="469">
        <v>71.167324002217285</v>
      </c>
      <c r="Z56" s="469">
        <v>3.654981659984645</v>
      </c>
      <c r="AA56" s="469">
        <v>2.0037408349543623E-2</v>
      </c>
      <c r="AB56" s="469">
        <v>0.01</v>
      </c>
      <c r="AC56" s="469">
        <v>9.9913153323859145E-3</v>
      </c>
      <c r="AD56" s="469">
        <v>4.7538432146723562</v>
      </c>
      <c r="AE56" s="469">
        <v>9.0792471520554724E-2</v>
      </c>
      <c r="AF56" s="469">
        <v>2.984282762691853E-2</v>
      </c>
      <c r="AG56" s="469">
        <v>4.5265518856875149</v>
      </c>
      <c r="AH56" s="469">
        <v>11.43294105285279</v>
      </c>
      <c r="AI56" s="469">
        <v>4.1573248226950348</v>
      </c>
      <c r="AJ56" s="467">
        <v>99.853630660939032</v>
      </c>
    </row>
    <row r="57" spans="1:43" ht="14.25" thickTop="1" thickBot="1" x14ac:dyDescent="0.25">
      <c r="A57" s="660"/>
      <c r="B57" s="37">
        <v>41760</v>
      </c>
      <c r="C57" s="433">
        <v>142.76</v>
      </c>
      <c r="D57" s="434">
        <v>117.51</v>
      </c>
      <c r="E57" s="434">
        <v>134.05000000000001</v>
      </c>
      <c r="F57" s="434">
        <v>124.81</v>
      </c>
      <c r="G57" s="434">
        <v>126.63</v>
      </c>
      <c r="H57" s="434">
        <v>153.88999999999999</v>
      </c>
      <c r="I57" s="434">
        <v>183.31</v>
      </c>
      <c r="J57" s="434">
        <v>134.13</v>
      </c>
      <c r="K57" s="435">
        <v>127.55</v>
      </c>
      <c r="L57" s="433">
        <v>381.88</v>
      </c>
      <c r="M57" s="435">
        <v>358.33</v>
      </c>
      <c r="N57" s="468">
        <v>98.919068736141909</v>
      </c>
      <c r="O57" s="469">
        <v>100.23884671159259</v>
      </c>
      <c r="P57" s="469">
        <v>100.29178512644023</v>
      </c>
      <c r="Q57" s="469">
        <v>100</v>
      </c>
      <c r="R57" s="469">
        <v>99.976314542870682</v>
      </c>
      <c r="S57" s="469">
        <v>98.000382092593753</v>
      </c>
      <c r="T57" s="469">
        <v>100.88052391172748</v>
      </c>
      <c r="U57" s="469">
        <v>98.974321133412033</v>
      </c>
      <c r="V57" s="469">
        <v>99.593972046537061</v>
      </c>
      <c r="W57" s="469">
        <v>100.3152253861511</v>
      </c>
      <c r="X57" s="470">
        <v>101.65390070921985</v>
      </c>
      <c r="Y57" s="469">
        <v>70.608431263858094</v>
      </c>
      <c r="Z57" s="469">
        <v>3.6587179049731291</v>
      </c>
      <c r="AA57" s="469">
        <v>2.0058357025288048E-2</v>
      </c>
      <c r="AB57" s="469">
        <v>0.01</v>
      </c>
      <c r="AC57" s="469">
        <v>9.9976314542870679E-3</v>
      </c>
      <c r="AD57" s="469">
        <v>4.7040183404444997</v>
      </c>
      <c r="AE57" s="469">
        <v>9.0792471520554724E-2</v>
      </c>
      <c r="AF57" s="469">
        <v>2.9692296340023606E-2</v>
      </c>
      <c r="AG57" s="469">
        <v>4.5315257281174359</v>
      </c>
      <c r="AH57" s="469">
        <v>11.435935694021225</v>
      </c>
      <c r="AI57" s="469">
        <v>4.1271483687943258</v>
      </c>
      <c r="AJ57" s="467">
        <v>99.226318056548877</v>
      </c>
    </row>
    <row r="58" spans="1:43" ht="14.25" thickTop="1" thickBot="1" x14ac:dyDescent="0.25">
      <c r="A58" s="660"/>
      <c r="B58" s="37">
        <v>41791</v>
      </c>
      <c r="C58" s="430">
        <v>142.44999999999999</v>
      </c>
      <c r="D58" s="431">
        <v>117.56</v>
      </c>
      <c r="E58" s="431">
        <v>134.01</v>
      </c>
      <c r="F58" s="431">
        <v>124.81</v>
      </c>
      <c r="G58" s="431">
        <v>127.08</v>
      </c>
      <c r="H58" s="431">
        <v>153.97</v>
      </c>
      <c r="I58" s="431">
        <v>183.31</v>
      </c>
      <c r="J58" s="431">
        <v>134.1</v>
      </c>
      <c r="K58" s="432">
        <v>127.69</v>
      </c>
      <c r="L58" s="430">
        <v>383.44</v>
      </c>
      <c r="M58" s="432">
        <v>358.33</v>
      </c>
      <c r="N58" s="468">
        <v>98.704268292682926</v>
      </c>
      <c r="O58" s="469">
        <v>100.28149791009128</v>
      </c>
      <c r="P58" s="469">
        <v>100.26185844680533</v>
      </c>
      <c r="Q58" s="469">
        <v>100</v>
      </c>
      <c r="R58" s="469">
        <v>100.33159639981052</v>
      </c>
      <c r="S58" s="469">
        <v>98.051327771763354</v>
      </c>
      <c r="T58" s="469">
        <v>100.88052391172748</v>
      </c>
      <c r="U58" s="469">
        <v>98.952184179456893</v>
      </c>
      <c r="V58" s="469">
        <v>99.703287264777074</v>
      </c>
      <c r="W58" s="469">
        <v>100.72501838814752</v>
      </c>
      <c r="X58" s="470">
        <v>101.65390070921985</v>
      </c>
      <c r="Y58" s="469">
        <v>70.455106707317057</v>
      </c>
      <c r="Z58" s="469">
        <v>3.6602746737183316</v>
      </c>
      <c r="AA58" s="469">
        <v>2.0052371689361068E-2</v>
      </c>
      <c r="AB58" s="469">
        <v>0.01</v>
      </c>
      <c r="AC58" s="469">
        <v>1.0033159639981052E-2</v>
      </c>
      <c r="AD58" s="469">
        <v>4.7064637330446404</v>
      </c>
      <c r="AE58" s="469">
        <v>9.0792471520554724E-2</v>
      </c>
      <c r="AF58" s="469">
        <v>2.9685655253837068E-2</v>
      </c>
      <c r="AG58" s="469">
        <v>4.536499570547357</v>
      </c>
      <c r="AH58" s="469">
        <v>11.482652096248817</v>
      </c>
      <c r="AI58" s="469">
        <v>4.1271483687943258</v>
      </c>
      <c r="AJ58" s="467">
        <v>99.128708807774274</v>
      </c>
    </row>
    <row r="59" spans="1:43" ht="14.25" thickTop="1" thickBot="1" x14ac:dyDescent="0.25">
      <c r="A59" s="660"/>
      <c r="B59" s="37">
        <v>41821</v>
      </c>
      <c r="C59" s="430">
        <v>140.27000000000001</v>
      </c>
      <c r="D59" s="431">
        <v>117.65</v>
      </c>
      <c r="E59" s="431">
        <v>134.13</v>
      </c>
      <c r="F59" s="431">
        <v>125.17</v>
      </c>
      <c r="G59" s="431">
        <v>127.52</v>
      </c>
      <c r="H59" s="431">
        <v>153.35</v>
      </c>
      <c r="I59" s="431">
        <v>198.02</v>
      </c>
      <c r="J59" s="431">
        <v>134.1</v>
      </c>
      <c r="K59" s="432">
        <v>127.16</v>
      </c>
      <c r="L59" s="430">
        <v>383.62</v>
      </c>
      <c r="M59" s="432">
        <v>360.3</v>
      </c>
      <c r="N59" s="468">
        <v>97.193736141906896</v>
      </c>
      <c r="O59" s="469">
        <v>100.35827006738889</v>
      </c>
      <c r="P59" s="469">
        <v>100.35163848571001</v>
      </c>
      <c r="Q59" s="469">
        <v>100.28843842640813</v>
      </c>
      <c r="R59" s="469">
        <v>100.67898310437391</v>
      </c>
      <c r="S59" s="469">
        <v>97.656498758199064</v>
      </c>
      <c r="T59" s="469">
        <v>108.97584062517197</v>
      </c>
      <c r="U59" s="469">
        <v>98.952184179456893</v>
      </c>
      <c r="V59" s="469">
        <v>99.289451081439836</v>
      </c>
      <c r="W59" s="469">
        <v>100.77230219607019</v>
      </c>
      <c r="X59" s="470">
        <v>102.21276595744681</v>
      </c>
      <c r="Y59" s="469">
        <v>69.376888858093139</v>
      </c>
      <c r="Z59" s="469">
        <v>3.6630768574596941</v>
      </c>
      <c r="AA59" s="469">
        <v>2.0070327697141999E-2</v>
      </c>
      <c r="AB59" s="469">
        <v>1.0028843842640814E-2</v>
      </c>
      <c r="AC59" s="469">
        <v>1.0067898310437392E-2</v>
      </c>
      <c r="AD59" s="469">
        <v>4.6875119403935548</v>
      </c>
      <c r="AE59" s="469">
        <v>9.8078256562654773E-2</v>
      </c>
      <c r="AF59" s="469">
        <v>2.9685655253837068E-2</v>
      </c>
      <c r="AG59" s="469">
        <v>4.5176700242055121</v>
      </c>
      <c r="AH59" s="469">
        <v>11.488042450352003</v>
      </c>
      <c r="AI59" s="469">
        <v>4.14983829787234</v>
      </c>
      <c r="AJ59" s="467">
        <v>98.050959410042964</v>
      </c>
    </row>
    <row r="60" spans="1:43" ht="14.25" thickTop="1" thickBot="1" x14ac:dyDescent="0.25">
      <c r="A60" s="660"/>
      <c r="B60" s="37">
        <v>41852</v>
      </c>
      <c r="C60" s="430">
        <v>139.11000000000001</v>
      </c>
      <c r="D60" s="431">
        <v>117.86</v>
      </c>
      <c r="E60" s="431">
        <v>134.52000000000001</v>
      </c>
      <c r="F60" s="431">
        <v>125.17</v>
      </c>
      <c r="G60" s="431">
        <v>127.35</v>
      </c>
      <c r="H60" s="431">
        <v>152.93</v>
      </c>
      <c r="I60" s="431">
        <v>203.46</v>
      </c>
      <c r="J60" s="431">
        <v>134.51</v>
      </c>
      <c r="K60" s="432">
        <v>127.15</v>
      </c>
      <c r="L60" s="430">
        <v>383.62</v>
      </c>
      <c r="M60" s="432">
        <v>359.64</v>
      </c>
      <c r="N60" s="468">
        <v>96.389966740576511</v>
      </c>
      <c r="O60" s="469">
        <v>100.53740510108334</v>
      </c>
      <c r="P60" s="469">
        <v>100.64342361215024</v>
      </c>
      <c r="Q60" s="469">
        <v>100.28843842640813</v>
      </c>
      <c r="R60" s="469">
        <v>100.54476551397443</v>
      </c>
      <c r="S60" s="469">
        <v>97.38903394255874</v>
      </c>
      <c r="T60" s="469">
        <v>111.9696219250454</v>
      </c>
      <c r="U60" s="469">
        <v>99.254722550177092</v>
      </c>
      <c r="V60" s="469">
        <v>99.28164285156555</v>
      </c>
      <c r="W60" s="469">
        <v>100.77230219607019</v>
      </c>
      <c r="X60" s="470">
        <v>102.02553191489362</v>
      </c>
      <c r="Y60" s="469">
        <v>68.803158259423512</v>
      </c>
      <c r="Z60" s="469">
        <v>3.6696152861895417</v>
      </c>
      <c r="AA60" s="469">
        <v>2.0128684722430047E-2</v>
      </c>
      <c r="AB60" s="469">
        <v>1.0028843842640814E-2</v>
      </c>
      <c r="AC60" s="469">
        <v>1.0054476551397441E-2</v>
      </c>
      <c r="AD60" s="469">
        <v>4.674673629242819</v>
      </c>
      <c r="AE60" s="469">
        <v>0.10077265973254086</v>
      </c>
      <c r="AF60" s="469">
        <v>2.9776416765053128E-2</v>
      </c>
      <c r="AG60" s="469">
        <v>4.517314749746232</v>
      </c>
      <c r="AH60" s="469">
        <v>11.488042450352003</v>
      </c>
      <c r="AI60" s="469">
        <v>4.1422365957446807</v>
      </c>
      <c r="AJ60" s="467">
        <v>97.465802052312867</v>
      </c>
    </row>
    <row r="61" spans="1:43" ht="14.25" thickTop="1" thickBot="1" x14ac:dyDescent="0.25">
      <c r="A61" s="660"/>
      <c r="B61" s="37">
        <v>41883</v>
      </c>
      <c r="C61" s="430">
        <v>137.34</v>
      </c>
      <c r="D61" s="431">
        <v>118.01</v>
      </c>
      <c r="E61" s="431">
        <v>134.99</v>
      </c>
      <c r="F61" s="431">
        <v>125.17</v>
      </c>
      <c r="G61" s="431">
        <v>127.38</v>
      </c>
      <c r="H61" s="431">
        <v>151.41999999999999</v>
      </c>
      <c r="I61" s="431">
        <v>203.46</v>
      </c>
      <c r="J61" s="431">
        <v>134.51</v>
      </c>
      <c r="K61" s="432">
        <v>127.19</v>
      </c>
      <c r="L61" s="430">
        <v>383.62</v>
      </c>
      <c r="M61" s="432">
        <v>358.16</v>
      </c>
      <c r="N61" s="468">
        <v>95.16352549889136</v>
      </c>
      <c r="O61" s="469">
        <v>100.66535869657937</v>
      </c>
      <c r="P61" s="469">
        <v>100.99506209786024</v>
      </c>
      <c r="Q61" s="469">
        <v>100.28843842640813</v>
      </c>
      <c r="R61" s="469">
        <v>100.56845097110374</v>
      </c>
      <c r="S61" s="469">
        <v>96.427434248232814</v>
      </c>
      <c r="T61" s="469">
        <v>111.9696219250454</v>
      </c>
      <c r="U61" s="469">
        <v>99.254722550177092</v>
      </c>
      <c r="V61" s="469">
        <v>99.312875771062707</v>
      </c>
      <c r="W61" s="469">
        <v>100.77230219607019</v>
      </c>
      <c r="X61" s="470">
        <v>101.60567375886525</v>
      </c>
      <c r="Y61" s="469">
        <v>67.927724501108656</v>
      </c>
      <c r="Z61" s="469">
        <v>3.6742855924251474</v>
      </c>
      <c r="AA61" s="469">
        <v>2.019901241957205E-2</v>
      </c>
      <c r="AB61" s="469">
        <v>1.0028843842640814E-2</v>
      </c>
      <c r="AC61" s="469">
        <v>1.0056845097110374E-2</v>
      </c>
      <c r="AD61" s="469">
        <v>4.6285168439151754</v>
      </c>
      <c r="AE61" s="469">
        <v>0.10077265973254086</v>
      </c>
      <c r="AF61" s="469">
        <v>2.9776416765053128E-2</v>
      </c>
      <c r="AG61" s="469">
        <v>4.5187358475833532</v>
      </c>
      <c r="AH61" s="469">
        <v>11.488042450352003</v>
      </c>
      <c r="AI61" s="469">
        <v>4.1251903546099289</v>
      </c>
      <c r="AJ61" s="467">
        <v>96.533329367851195</v>
      </c>
    </row>
    <row r="62" spans="1:43" ht="14.25" thickTop="1" thickBot="1" x14ac:dyDescent="0.25">
      <c r="A62" s="660"/>
      <c r="B62" s="37">
        <v>41913</v>
      </c>
      <c r="C62" s="430">
        <v>135.08000000000001</v>
      </c>
      <c r="D62" s="431">
        <v>118.09</v>
      </c>
      <c r="E62" s="431">
        <v>130.07</v>
      </c>
      <c r="F62" s="431">
        <v>125.2</v>
      </c>
      <c r="G62" s="431">
        <v>126.9</v>
      </c>
      <c r="H62" s="431">
        <v>146.25</v>
      </c>
      <c r="I62" s="431">
        <v>203.46</v>
      </c>
      <c r="J62" s="431">
        <v>134.91</v>
      </c>
      <c r="K62" s="432">
        <v>127.55</v>
      </c>
      <c r="L62" s="430">
        <v>383.81</v>
      </c>
      <c r="M62" s="432">
        <v>358</v>
      </c>
      <c r="N62" s="468">
        <v>93.597560975609767</v>
      </c>
      <c r="O62" s="469">
        <v>100.73360061417725</v>
      </c>
      <c r="P62" s="469">
        <v>97.314080502768221</v>
      </c>
      <c r="Q62" s="469">
        <v>100.31247496194214</v>
      </c>
      <c r="R62" s="469">
        <v>100.18948365703459</v>
      </c>
      <c r="S62" s="469">
        <v>93.135069731898369</v>
      </c>
      <c r="T62" s="469">
        <v>111.9696219250454</v>
      </c>
      <c r="U62" s="469">
        <v>99.549881936245569</v>
      </c>
      <c r="V62" s="469">
        <v>99.593972046537061</v>
      </c>
      <c r="W62" s="469">
        <v>100.82221288221078</v>
      </c>
      <c r="X62" s="470">
        <v>101.56028368794327</v>
      </c>
      <c r="Y62" s="469">
        <v>66.809939024390246</v>
      </c>
      <c r="Z62" s="469">
        <v>3.6767764224174693</v>
      </c>
      <c r="AA62" s="469">
        <v>1.9462816100553643E-2</v>
      </c>
      <c r="AB62" s="469">
        <v>1.0031247496194216E-2</v>
      </c>
      <c r="AC62" s="469">
        <v>1.001894836570346E-2</v>
      </c>
      <c r="AD62" s="469">
        <v>4.4704833471311218</v>
      </c>
      <c r="AE62" s="469">
        <v>0.10077265973254086</v>
      </c>
      <c r="AF62" s="469">
        <v>2.9864964580873669E-2</v>
      </c>
      <c r="AG62" s="469">
        <v>4.5315257281174359</v>
      </c>
      <c r="AH62" s="469">
        <v>11.49373226857203</v>
      </c>
      <c r="AI62" s="469">
        <v>4.1233475177304966</v>
      </c>
      <c r="AJ62" s="467">
        <v>95.275954944634663</v>
      </c>
    </row>
    <row r="63" spans="1:43" ht="14.25" thickTop="1" thickBot="1" x14ac:dyDescent="0.25">
      <c r="A63" s="660"/>
      <c r="B63" s="37">
        <v>41944</v>
      </c>
      <c r="C63" s="430">
        <v>135.86000000000001</v>
      </c>
      <c r="D63" s="431">
        <v>117.49</v>
      </c>
      <c r="E63" s="431">
        <v>129.88999999999999</v>
      </c>
      <c r="F63" s="431">
        <v>125.2</v>
      </c>
      <c r="G63" s="431">
        <v>126.78</v>
      </c>
      <c r="H63" s="431">
        <v>141.16999999999999</v>
      </c>
      <c r="I63" s="431">
        <v>225.83</v>
      </c>
      <c r="J63" s="431">
        <v>134.87</v>
      </c>
      <c r="K63" s="432">
        <v>127.58</v>
      </c>
      <c r="L63" s="430">
        <v>383.99</v>
      </c>
      <c r="M63" s="432">
        <v>359.39</v>
      </c>
      <c r="N63" s="468">
        <v>94.138026607538819</v>
      </c>
      <c r="O63" s="469">
        <v>100.22178623219312</v>
      </c>
      <c r="P63" s="469">
        <v>97.179410444411175</v>
      </c>
      <c r="Q63" s="469">
        <v>100.31247496194214</v>
      </c>
      <c r="R63" s="469">
        <v>100.0947418285173</v>
      </c>
      <c r="S63" s="469">
        <v>89.900019104629678</v>
      </c>
      <c r="T63" s="469">
        <v>124.2804468658852</v>
      </c>
      <c r="U63" s="469">
        <v>99.52036599763872</v>
      </c>
      <c r="V63" s="469">
        <v>99.617396736159918</v>
      </c>
      <c r="W63" s="469">
        <v>100.86949669013345</v>
      </c>
      <c r="X63" s="470">
        <v>101.95460992907802</v>
      </c>
      <c r="Y63" s="469">
        <v>67.195723392461204</v>
      </c>
      <c r="Z63" s="469">
        <v>3.6580951974750491</v>
      </c>
      <c r="AA63" s="469">
        <v>1.9435882088882236E-2</v>
      </c>
      <c r="AB63" s="469">
        <v>1.0031247496194216E-2</v>
      </c>
      <c r="AC63" s="469">
        <v>1.0009474182851729E-2</v>
      </c>
      <c r="AD63" s="469">
        <v>4.3152009170222243</v>
      </c>
      <c r="AE63" s="469">
        <v>0.11185240217929668</v>
      </c>
      <c r="AF63" s="469">
        <v>2.9856109799291618E-2</v>
      </c>
      <c r="AG63" s="469">
        <v>4.5325915514952761</v>
      </c>
      <c r="AH63" s="469">
        <v>11.499122622675213</v>
      </c>
      <c r="AI63" s="469">
        <v>4.1393571631205672</v>
      </c>
      <c r="AJ63" s="467">
        <v>95.521275959996061</v>
      </c>
    </row>
    <row r="64" spans="1:43" ht="14.25" thickTop="1" thickBot="1" x14ac:dyDescent="0.25">
      <c r="A64" s="664"/>
      <c r="B64" s="47">
        <v>41974</v>
      </c>
      <c r="C64" s="436">
        <v>135.57</v>
      </c>
      <c r="D64" s="437">
        <v>118.09</v>
      </c>
      <c r="E64" s="437">
        <v>127.65</v>
      </c>
      <c r="F64" s="437">
        <v>125.2</v>
      </c>
      <c r="G64" s="437">
        <v>126.09</v>
      </c>
      <c r="H64" s="437">
        <v>128.85</v>
      </c>
      <c r="I64" s="437">
        <v>225.83</v>
      </c>
      <c r="J64" s="437">
        <v>134.6</v>
      </c>
      <c r="K64" s="438">
        <v>127.55</v>
      </c>
      <c r="L64" s="436">
        <v>383.99</v>
      </c>
      <c r="M64" s="439">
        <v>360.13</v>
      </c>
      <c r="N64" s="471">
        <v>93.937084257206209</v>
      </c>
      <c r="O64" s="472">
        <v>100.73360061417725</v>
      </c>
      <c r="P64" s="472">
        <v>95.503516384857107</v>
      </c>
      <c r="Q64" s="472">
        <v>100.31247496194214</v>
      </c>
      <c r="R64" s="472">
        <v>99.549976314542874</v>
      </c>
      <c r="S64" s="472">
        <v>82.054384512513536</v>
      </c>
      <c r="T64" s="472">
        <v>124.2804468658852</v>
      </c>
      <c r="U64" s="472">
        <v>99.321133412042499</v>
      </c>
      <c r="V64" s="472">
        <v>99.593972046537061</v>
      </c>
      <c r="W64" s="472">
        <v>100.86949669013345</v>
      </c>
      <c r="X64" s="473">
        <v>102.1645390070922</v>
      </c>
      <c r="Y64" s="474">
        <v>67.052290742793787</v>
      </c>
      <c r="Z64" s="474">
        <v>3.6767764224174693</v>
      </c>
      <c r="AA64" s="474">
        <v>1.9100703276971422E-2</v>
      </c>
      <c r="AB64" s="474">
        <v>1.0031247496194216E-2</v>
      </c>
      <c r="AC64" s="474">
        <v>9.9549976314542883E-3</v>
      </c>
      <c r="AD64" s="474">
        <v>3.9386104566006499</v>
      </c>
      <c r="AE64" s="474">
        <v>0.11185240217929668</v>
      </c>
      <c r="AF64" s="474">
        <v>2.9796340023612752E-2</v>
      </c>
      <c r="AG64" s="474">
        <v>4.5315257281174359</v>
      </c>
      <c r="AH64" s="474">
        <v>11.499122622675213</v>
      </c>
      <c r="AI64" s="474">
        <v>4.1478802836879431</v>
      </c>
      <c r="AJ64" s="475">
        <v>95.026941946900038</v>
      </c>
    </row>
    <row r="65" spans="1:36" ht="13.5" customHeight="1" thickBot="1" x14ac:dyDescent="0.25">
      <c r="A65" s="656">
        <v>2015</v>
      </c>
      <c r="B65" s="51">
        <v>42005</v>
      </c>
      <c r="C65" s="477">
        <v>137.16</v>
      </c>
      <c r="D65" s="478">
        <v>117.02</v>
      </c>
      <c r="E65" s="478">
        <v>126.59</v>
      </c>
      <c r="F65" s="478">
        <v>123.59</v>
      </c>
      <c r="G65" s="478">
        <v>126.24</v>
      </c>
      <c r="H65" s="478">
        <v>119.81</v>
      </c>
      <c r="I65" s="478">
        <v>237.08</v>
      </c>
      <c r="J65" s="478">
        <v>135.22</v>
      </c>
      <c r="K65" s="479">
        <v>128.77000000000001</v>
      </c>
      <c r="L65" s="477">
        <v>386.94</v>
      </c>
      <c r="M65" s="479">
        <v>355.05</v>
      </c>
      <c r="N65" s="410">
        <v>95.038802660753888</v>
      </c>
      <c r="O65" s="237">
        <v>99.82086496630555</v>
      </c>
      <c r="P65" s="237">
        <v>94.710459374532391</v>
      </c>
      <c r="Q65" s="237">
        <v>99.022514221616859</v>
      </c>
      <c r="R65" s="237">
        <v>99.668403600189492</v>
      </c>
      <c r="S65" s="237">
        <v>76.297522766350383</v>
      </c>
      <c r="T65" s="237">
        <v>130.47163062021903</v>
      </c>
      <c r="U65" s="237">
        <v>99.778630460448639</v>
      </c>
      <c r="V65" s="237">
        <v>100.54657609120015</v>
      </c>
      <c r="W65" s="237">
        <v>101.64442576442156</v>
      </c>
      <c r="X65" s="237">
        <v>100.72340425531915</v>
      </c>
      <c r="Y65" s="239">
        <v>67.838697339246124</v>
      </c>
      <c r="Z65" s="239">
        <v>3.6434615712701528</v>
      </c>
      <c r="AA65" s="239">
        <v>1.8942091874906478E-2</v>
      </c>
      <c r="AB65" s="239">
        <v>9.9022514221616866E-3</v>
      </c>
      <c r="AC65" s="239">
        <v>9.9668403600189498E-3</v>
      </c>
      <c r="AD65" s="239">
        <v>3.6622810927848182</v>
      </c>
      <c r="AE65" s="239">
        <v>0.11742446755819712</v>
      </c>
      <c r="AF65" s="239">
        <v>2.9933589138134587E-2</v>
      </c>
      <c r="AG65" s="239">
        <v>4.5748692121496068</v>
      </c>
      <c r="AH65" s="239">
        <v>11.587464537144058</v>
      </c>
      <c r="AI65" s="239">
        <v>4.0893702127659575</v>
      </c>
      <c r="AJ65" s="240">
        <v>95.582313205714144</v>
      </c>
    </row>
    <row r="66" spans="1:36" ht="14.25" thickTop="1" thickBot="1" x14ac:dyDescent="0.25">
      <c r="A66" s="657"/>
      <c r="B66" s="51">
        <v>42036</v>
      </c>
      <c r="C66" s="477">
        <v>137.36000000000001</v>
      </c>
      <c r="D66" s="478">
        <v>117.02</v>
      </c>
      <c r="E66" s="478">
        <v>127.2</v>
      </c>
      <c r="F66" s="478">
        <v>123.59</v>
      </c>
      <c r="G66" s="478">
        <v>126.25</v>
      </c>
      <c r="H66" s="478">
        <v>122.34</v>
      </c>
      <c r="I66" s="478">
        <v>237.08</v>
      </c>
      <c r="J66" s="478">
        <v>135.33000000000001</v>
      </c>
      <c r="K66" s="479">
        <v>128.72999999999999</v>
      </c>
      <c r="L66" s="477">
        <v>389.14</v>
      </c>
      <c r="M66" s="479">
        <v>361.28</v>
      </c>
      <c r="N66" s="236">
        <v>95.177383592017762</v>
      </c>
      <c r="O66" s="237">
        <v>99.82086496630555</v>
      </c>
      <c r="P66" s="237">
        <v>95.166841238964537</v>
      </c>
      <c r="Q66" s="237">
        <v>99.022514221616859</v>
      </c>
      <c r="R66" s="237">
        <v>99.676298752565927</v>
      </c>
      <c r="S66" s="237">
        <v>77.90867987008852</v>
      </c>
      <c r="T66" s="237">
        <v>130.47163062021903</v>
      </c>
      <c r="U66" s="237">
        <v>99.859799291617477</v>
      </c>
      <c r="V66" s="237">
        <v>100.51534317170297</v>
      </c>
      <c r="W66" s="237">
        <v>102.22233897236524</v>
      </c>
      <c r="X66" s="237">
        <v>102.49078014184397</v>
      </c>
      <c r="Y66" s="239">
        <v>67.937616407982276</v>
      </c>
      <c r="Z66" s="239">
        <v>3.6434615712701528</v>
      </c>
      <c r="AA66" s="239">
        <v>1.9033368247792906E-2</v>
      </c>
      <c r="AB66" s="239">
        <v>9.9022514221616866E-3</v>
      </c>
      <c r="AC66" s="239">
        <v>9.9676298752565933E-3</v>
      </c>
      <c r="AD66" s="239">
        <v>3.7396166337642489</v>
      </c>
      <c r="AE66" s="239">
        <v>0.11742446755819712</v>
      </c>
      <c r="AF66" s="239">
        <v>2.9957939787485243E-2</v>
      </c>
      <c r="AG66" s="239">
        <v>4.5734481143124848</v>
      </c>
      <c r="AH66" s="239">
        <v>11.653346642849638</v>
      </c>
      <c r="AI66" s="239">
        <v>4.1611256737588649</v>
      </c>
      <c r="AJ66" s="240">
        <v>95.894900700828543</v>
      </c>
    </row>
    <row r="67" spans="1:36" ht="14.25" thickTop="1" thickBot="1" x14ac:dyDescent="0.25">
      <c r="A67" s="657"/>
      <c r="B67" s="51">
        <v>42064</v>
      </c>
      <c r="C67" s="477">
        <v>137.94999999999999</v>
      </c>
      <c r="D67" s="478">
        <v>117.05</v>
      </c>
      <c r="E67" s="478">
        <v>128.11000000000001</v>
      </c>
      <c r="F67" s="478">
        <v>125.51</v>
      </c>
      <c r="G67" s="478">
        <v>126.67</v>
      </c>
      <c r="H67" s="478">
        <v>127.08</v>
      </c>
      <c r="I67" s="478">
        <v>237.08</v>
      </c>
      <c r="J67" s="478">
        <v>135.33000000000001</v>
      </c>
      <c r="K67" s="479">
        <v>128.69999999999999</v>
      </c>
      <c r="L67" s="477">
        <v>388.22</v>
      </c>
      <c r="M67" s="479">
        <v>362.18</v>
      </c>
      <c r="N67" s="236">
        <v>95.586197339246112</v>
      </c>
      <c r="O67" s="237">
        <v>99.846455685404763</v>
      </c>
      <c r="P67" s="237">
        <v>95.847673200658406</v>
      </c>
      <c r="Q67" s="237">
        <v>100.56085249579361</v>
      </c>
      <c r="R67" s="237">
        <v>100.00789515237645</v>
      </c>
      <c r="S67" s="237">
        <v>80.92721136088646</v>
      </c>
      <c r="T67" s="237">
        <v>130.47163062021903</v>
      </c>
      <c r="U67" s="237">
        <v>99.859799291617477</v>
      </c>
      <c r="V67" s="237">
        <v>100.49191848208011</v>
      </c>
      <c r="W67" s="237">
        <v>101.98066617631606</v>
      </c>
      <c r="X67" s="237">
        <v>102.74609929078014</v>
      </c>
      <c r="Y67" s="239">
        <v>68.229427660753871</v>
      </c>
      <c r="Z67" s="239">
        <v>3.6443956325172735</v>
      </c>
      <c r="AA67" s="239">
        <v>1.9169534640131682E-2</v>
      </c>
      <c r="AB67" s="239">
        <v>1.005608524957936E-2</v>
      </c>
      <c r="AC67" s="239">
        <v>1.0000789515237645E-2</v>
      </c>
      <c r="AD67" s="239">
        <v>3.8845061453225496</v>
      </c>
      <c r="AE67" s="239">
        <v>0.11742446755819712</v>
      </c>
      <c r="AF67" s="239">
        <v>2.9957939787485243E-2</v>
      </c>
      <c r="AG67" s="239">
        <v>4.5723822909346445</v>
      </c>
      <c r="AH67" s="239">
        <v>11.625795944100032</v>
      </c>
      <c r="AI67" s="239">
        <v>4.1714916312056731</v>
      </c>
      <c r="AJ67" s="240">
        <v>96.314608121584641</v>
      </c>
    </row>
    <row r="68" spans="1:36" ht="14.25" thickTop="1" thickBot="1" x14ac:dyDescent="0.25">
      <c r="A68" s="657"/>
      <c r="B68" s="51">
        <v>42095</v>
      </c>
      <c r="C68" s="477">
        <v>137.82</v>
      </c>
      <c r="D68" s="478">
        <v>117.07</v>
      </c>
      <c r="E68" s="478">
        <v>129.69</v>
      </c>
      <c r="F68" s="478">
        <v>123.11</v>
      </c>
      <c r="G68" s="478">
        <v>126.29</v>
      </c>
      <c r="H68" s="478">
        <v>124.58</v>
      </c>
      <c r="I68" s="478">
        <v>237.08</v>
      </c>
      <c r="J68" s="478">
        <v>135.44999999999999</v>
      </c>
      <c r="K68" s="479">
        <v>127.29</v>
      </c>
      <c r="L68" s="477">
        <v>385.83</v>
      </c>
      <c r="M68" s="479">
        <v>361.61</v>
      </c>
      <c r="N68" s="236">
        <v>95.496119733924616</v>
      </c>
      <c r="O68" s="237">
        <v>99.863516164804224</v>
      </c>
      <c r="P68" s="237">
        <v>97.029777046236717</v>
      </c>
      <c r="Q68" s="237">
        <v>98.637929653072675</v>
      </c>
      <c r="R68" s="237">
        <v>99.707879362071694</v>
      </c>
      <c r="S68" s="237">
        <v>79.335158886836908</v>
      </c>
      <c r="T68" s="237">
        <v>130.47163062021903</v>
      </c>
      <c r="U68" s="237">
        <v>99.948347107437996</v>
      </c>
      <c r="V68" s="237">
        <v>99.390958069805578</v>
      </c>
      <c r="W68" s="237">
        <v>101.35284228223179</v>
      </c>
      <c r="X68" s="237">
        <v>102.58439716312057</v>
      </c>
      <c r="Y68" s="239">
        <v>68.16513026607538</v>
      </c>
      <c r="Z68" s="239">
        <v>3.6450183400153544</v>
      </c>
      <c r="AA68" s="239">
        <v>1.9405955409247343E-2</v>
      </c>
      <c r="AB68" s="239">
        <v>9.8637929653072678E-3</v>
      </c>
      <c r="AC68" s="239">
        <v>9.9707879362071691E-3</v>
      </c>
      <c r="AD68" s="239">
        <v>3.8080876265681711</v>
      </c>
      <c r="AE68" s="239">
        <v>0.11742446755819712</v>
      </c>
      <c r="AF68" s="239">
        <v>2.9984504132231398E-2</v>
      </c>
      <c r="AG68" s="239">
        <v>4.522288592176154</v>
      </c>
      <c r="AH68" s="239">
        <v>11.554224020174424</v>
      </c>
      <c r="AI68" s="239">
        <v>4.164926524822695</v>
      </c>
      <c r="AJ68" s="488">
        <v>103.21957649285132</v>
      </c>
    </row>
    <row r="69" spans="1:36" ht="14.25" thickTop="1" thickBot="1" x14ac:dyDescent="0.25">
      <c r="A69" s="657"/>
      <c r="B69" s="51">
        <v>42125</v>
      </c>
      <c r="C69" s="477">
        <v>138.72</v>
      </c>
      <c r="D69" s="478">
        <v>117.11</v>
      </c>
      <c r="E69" s="478">
        <v>130.6</v>
      </c>
      <c r="F69" s="478">
        <v>123.11</v>
      </c>
      <c r="G69" s="478">
        <v>126.9</v>
      </c>
      <c r="H69" s="478">
        <v>130.12</v>
      </c>
      <c r="I69" s="478">
        <v>237.08</v>
      </c>
      <c r="J69" s="478">
        <v>135.44999999999999</v>
      </c>
      <c r="K69" s="479">
        <v>127.36</v>
      </c>
      <c r="L69" s="477">
        <v>386.11</v>
      </c>
      <c r="M69" s="479">
        <v>360.79</v>
      </c>
      <c r="N69" s="236">
        <v>96.119733924611978</v>
      </c>
      <c r="O69" s="237">
        <v>99.897637123603175</v>
      </c>
      <c r="P69" s="237">
        <v>97.710609007930572</v>
      </c>
      <c r="Q69" s="237">
        <v>98.637929653072675</v>
      </c>
      <c r="R69" s="237">
        <v>100.18948365703459</v>
      </c>
      <c r="S69" s="237">
        <v>82.863147169330702</v>
      </c>
      <c r="T69" s="237">
        <v>130.47163062021903</v>
      </c>
      <c r="U69" s="237">
        <v>99.948347107437996</v>
      </c>
      <c r="V69" s="237">
        <v>99.445615678925591</v>
      </c>
      <c r="W69" s="237">
        <v>101.42639487233372</v>
      </c>
      <c r="X69" s="237">
        <v>102.35177304964539</v>
      </c>
      <c r="Y69" s="239">
        <v>68.610266075388026</v>
      </c>
      <c r="Z69" s="239">
        <v>3.6462637550115158</v>
      </c>
      <c r="AA69" s="239">
        <v>1.9542121801586113E-2</v>
      </c>
      <c r="AB69" s="239">
        <v>9.8637929653072678E-3</v>
      </c>
      <c r="AC69" s="239">
        <v>1.001894836570346E-2</v>
      </c>
      <c r="AD69" s="239">
        <v>3.9774310641278738</v>
      </c>
      <c r="AE69" s="239">
        <v>0.11742446755819712</v>
      </c>
      <c r="AF69" s="239">
        <v>2.9984504132231398E-2</v>
      </c>
      <c r="AG69" s="239">
        <v>4.5247755133911145</v>
      </c>
      <c r="AH69" s="239">
        <v>11.562609015446045</v>
      </c>
      <c r="AI69" s="239">
        <v>4.1554819858156025</v>
      </c>
      <c r="AJ69" s="488">
        <v>102.60759901879527</v>
      </c>
    </row>
    <row r="70" spans="1:36" ht="14.25" thickTop="1" thickBot="1" x14ac:dyDescent="0.25">
      <c r="A70" s="657"/>
      <c r="B70" s="51">
        <v>42156</v>
      </c>
      <c r="C70" s="477">
        <v>138.11000000000001</v>
      </c>
      <c r="D70" s="478">
        <v>117.11</v>
      </c>
      <c r="E70" s="478">
        <v>131.09</v>
      </c>
      <c r="F70" s="478">
        <v>123.11</v>
      </c>
      <c r="G70" s="478">
        <v>127.11</v>
      </c>
      <c r="H70" s="478">
        <v>129.74</v>
      </c>
      <c r="I70" s="478">
        <v>237.08</v>
      </c>
      <c r="J70" s="478">
        <v>135.44999999999999</v>
      </c>
      <c r="K70" s="479">
        <v>127.36</v>
      </c>
      <c r="L70" s="477">
        <v>386.11</v>
      </c>
      <c r="M70" s="479">
        <v>362.84</v>
      </c>
      <c r="N70" s="236">
        <v>95.697062084257226</v>
      </c>
      <c r="O70" s="237">
        <v>99.897637123603175</v>
      </c>
      <c r="P70" s="237">
        <v>98.077210833458025</v>
      </c>
      <c r="Q70" s="237">
        <v>98.637929653072675</v>
      </c>
      <c r="R70" s="237">
        <v>100.35528185693984</v>
      </c>
      <c r="S70" s="237">
        <v>82.621155193275172</v>
      </c>
      <c r="T70" s="237">
        <v>130.47163062021903</v>
      </c>
      <c r="U70" s="237">
        <v>99.948347107437996</v>
      </c>
      <c r="V70" s="237">
        <v>99.445615678925591</v>
      </c>
      <c r="W70" s="237">
        <v>101.42639487233372</v>
      </c>
      <c r="X70" s="237">
        <v>102.93333333333334</v>
      </c>
      <c r="Y70" s="239">
        <v>68.308562915742812</v>
      </c>
      <c r="Z70" s="239">
        <v>3.6462637550115158</v>
      </c>
      <c r="AA70" s="239">
        <v>1.9615442166691605E-2</v>
      </c>
      <c r="AB70" s="239">
        <v>9.8637929653072678E-3</v>
      </c>
      <c r="AC70" s="239">
        <v>1.0035528185693985E-2</v>
      </c>
      <c r="AD70" s="239">
        <v>3.965815449277208</v>
      </c>
      <c r="AE70" s="239">
        <v>0.11742446755819712</v>
      </c>
      <c r="AF70" s="239">
        <v>2.9984504132231398E-2</v>
      </c>
      <c r="AG70" s="239">
        <v>4.5247755133911145</v>
      </c>
      <c r="AH70" s="239">
        <v>11.562609015446045</v>
      </c>
      <c r="AI70" s="239">
        <v>4.1790933333333333</v>
      </c>
      <c r="AJ70" s="488">
        <v>101.98067821656051</v>
      </c>
    </row>
    <row r="71" spans="1:36" ht="14.25" thickTop="1" thickBot="1" x14ac:dyDescent="0.25">
      <c r="A71" s="657"/>
      <c r="B71" s="51">
        <v>42186</v>
      </c>
      <c r="C71" s="477">
        <v>138.34</v>
      </c>
      <c r="D71" s="478">
        <v>117.14</v>
      </c>
      <c r="E71" s="478">
        <v>131.19999999999999</v>
      </c>
      <c r="F71" s="478">
        <v>124.22</v>
      </c>
      <c r="G71" s="478">
        <v>130.01</v>
      </c>
      <c r="H71" s="478">
        <v>125.68</v>
      </c>
      <c r="I71" s="478">
        <v>245.12</v>
      </c>
      <c r="J71" s="478">
        <v>135.33000000000001</v>
      </c>
      <c r="K71" s="479">
        <v>127.27</v>
      </c>
      <c r="L71" s="477">
        <v>384.36</v>
      </c>
      <c r="M71" s="479">
        <v>353.81</v>
      </c>
      <c r="N71" s="236">
        <v>95.856430155210646</v>
      </c>
      <c r="O71" s="237">
        <v>99.923227842702374</v>
      </c>
      <c r="P71" s="237">
        <v>98.159509202453975</v>
      </c>
      <c r="Q71" s="237">
        <v>99.527281467831102</v>
      </c>
      <c r="R71" s="237">
        <v>102.6448760461077</v>
      </c>
      <c r="S71" s="237">
        <v>80.035661975418705</v>
      </c>
      <c r="T71" s="237">
        <v>134.89626327664959</v>
      </c>
      <c r="U71" s="237">
        <v>99.859799291617477</v>
      </c>
      <c r="V71" s="237">
        <v>99.375341610057006</v>
      </c>
      <c r="W71" s="237">
        <v>100.9666911841967</v>
      </c>
      <c r="X71" s="237">
        <v>100.37163120567376</v>
      </c>
      <c r="Y71" s="239">
        <v>68.422319844789357</v>
      </c>
      <c r="Z71" s="239">
        <v>3.6471978162586369</v>
      </c>
      <c r="AA71" s="239">
        <v>1.9631901840490795E-2</v>
      </c>
      <c r="AB71" s="239">
        <v>9.9527281467831109E-3</v>
      </c>
      <c r="AC71" s="239">
        <v>1.026448760461077E-2</v>
      </c>
      <c r="AD71" s="239">
        <v>3.841711774820098</v>
      </c>
      <c r="AE71" s="239">
        <v>0.12140663694898463</v>
      </c>
      <c r="AF71" s="239">
        <v>2.9957939787485243E-2</v>
      </c>
      <c r="AG71" s="239">
        <v>4.5215780432575938</v>
      </c>
      <c r="AH71" s="239">
        <v>11.510202794998424</v>
      </c>
      <c r="AI71" s="239">
        <v>4.0750882269503546</v>
      </c>
      <c r="AJ71" s="488">
        <v>100.89179735638544</v>
      </c>
    </row>
    <row r="72" spans="1:36" ht="14.25" thickTop="1" thickBot="1" x14ac:dyDescent="0.25">
      <c r="A72" s="657"/>
      <c r="B72" s="51">
        <v>42217</v>
      </c>
      <c r="C72" s="477">
        <v>139.55000000000001</v>
      </c>
      <c r="D72" s="478">
        <v>117.17</v>
      </c>
      <c r="E72" s="478">
        <v>128.78</v>
      </c>
      <c r="F72" s="478">
        <v>124.22</v>
      </c>
      <c r="G72" s="478">
        <v>130.06</v>
      </c>
      <c r="H72" s="478">
        <v>117.82</v>
      </c>
      <c r="I72" s="478">
        <v>239.8</v>
      </c>
      <c r="J72" s="478">
        <v>135.33000000000001</v>
      </c>
      <c r="K72" s="479">
        <v>127.23</v>
      </c>
      <c r="L72" s="477">
        <v>386.38</v>
      </c>
      <c r="M72" s="479">
        <v>358.24</v>
      </c>
      <c r="N72" s="236">
        <v>96.694844789357006</v>
      </c>
      <c r="O72" s="237">
        <v>99.948818561801588</v>
      </c>
      <c r="P72" s="237">
        <v>96.348945084542876</v>
      </c>
      <c r="Q72" s="237">
        <v>99.527281467831102</v>
      </c>
      <c r="R72" s="237">
        <v>102.6843518079899</v>
      </c>
      <c r="S72" s="237">
        <v>75.030248997006936</v>
      </c>
      <c r="T72" s="237">
        <v>131.96852127015575</v>
      </c>
      <c r="U72" s="237">
        <v>99.859799291617477</v>
      </c>
      <c r="V72" s="237">
        <v>99.34410869055985</v>
      </c>
      <c r="W72" s="237">
        <v>101.49732058421772</v>
      </c>
      <c r="X72" s="237">
        <v>101.62836879432624</v>
      </c>
      <c r="Y72" s="239">
        <v>69.020780210643025</v>
      </c>
      <c r="Z72" s="239">
        <v>3.6481318775057576</v>
      </c>
      <c r="AA72" s="239">
        <v>1.9269789016908578E-2</v>
      </c>
      <c r="AB72" s="239">
        <v>9.9527281467831109E-3</v>
      </c>
      <c r="AC72" s="239">
        <v>1.026843518079899E-2</v>
      </c>
      <c r="AD72" s="239">
        <v>3.6014519518563328</v>
      </c>
      <c r="AE72" s="239">
        <v>0.11877166914314018</v>
      </c>
      <c r="AF72" s="239">
        <v>2.9957939787485243E-2</v>
      </c>
      <c r="AG72" s="239">
        <v>4.5201569454204726</v>
      </c>
      <c r="AH72" s="239">
        <v>11.570694546600821</v>
      </c>
      <c r="AI72" s="239">
        <v>4.1261117730496446</v>
      </c>
      <c r="AJ72" s="488">
        <v>99.755757838409679</v>
      </c>
    </row>
    <row r="73" spans="1:36" ht="14.25" thickTop="1" thickBot="1" x14ac:dyDescent="0.25">
      <c r="A73" s="657"/>
      <c r="B73" s="51">
        <v>42248</v>
      </c>
      <c r="C73" s="477">
        <v>137.88</v>
      </c>
      <c r="D73" s="478">
        <v>117.2</v>
      </c>
      <c r="E73" s="478">
        <v>126.74</v>
      </c>
      <c r="F73" s="478">
        <v>124.22</v>
      </c>
      <c r="G73" s="478">
        <v>130.44999999999999</v>
      </c>
      <c r="H73" s="478">
        <v>114.57</v>
      </c>
      <c r="I73" s="478">
        <v>239.8</v>
      </c>
      <c r="J73" s="478">
        <v>135.33000000000001</v>
      </c>
      <c r="K73" s="479">
        <v>127.23</v>
      </c>
      <c r="L73" s="477">
        <v>389.05</v>
      </c>
      <c r="M73" s="479">
        <v>357.83</v>
      </c>
      <c r="N73" s="236">
        <v>95.537694013303778</v>
      </c>
      <c r="O73" s="237">
        <v>99.974409280900787</v>
      </c>
      <c r="P73" s="237">
        <v>94.822684423163253</v>
      </c>
      <c r="Q73" s="237">
        <v>99.527281467831102</v>
      </c>
      <c r="R73" s="237">
        <v>102.99226275067107</v>
      </c>
      <c r="S73" s="237">
        <v>72.960580780742532</v>
      </c>
      <c r="T73" s="237">
        <v>131.96852127015575</v>
      </c>
      <c r="U73" s="237">
        <v>99.859799291617477</v>
      </c>
      <c r="V73" s="237">
        <v>99.34410869055985</v>
      </c>
      <c r="W73" s="237">
        <v>102.1986970684039</v>
      </c>
      <c r="X73" s="237">
        <v>101.51205673758865</v>
      </c>
      <c r="Y73" s="239">
        <v>68.194805986696224</v>
      </c>
      <c r="Z73" s="239">
        <v>3.6490659387528783</v>
      </c>
      <c r="AA73" s="239">
        <v>1.8964536884632649E-2</v>
      </c>
      <c r="AB73" s="239">
        <v>9.9527281467831109E-3</v>
      </c>
      <c r="AC73" s="239">
        <v>1.0299226275067108E-2</v>
      </c>
      <c r="AD73" s="239">
        <v>3.5021078774756416</v>
      </c>
      <c r="AE73" s="239">
        <v>0.11877166914314018</v>
      </c>
      <c r="AF73" s="239">
        <v>2.9957939787485243E-2</v>
      </c>
      <c r="AG73" s="239">
        <v>4.5201569454204726</v>
      </c>
      <c r="AH73" s="239">
        <v>11.650651465798045</v>
      </c>
      <c r="AI73" s="239">
        <v>4.1213895035460988</v>
      </c>
      <c r="AJ73" s="488">
        <v>97.579100024361765</v>
      </c>
    </row>
    <row r="74" spans="1:36" ht="14.25" thickTop="1" thickBot="1" x14ac:dyDescent="0.25">
      <c r="A74" s="657"/>
      <c r="B74" s="51">
        <v>42278</v>
      </c>
      <c r="C74" s="477">
        <v>137.1</v>
      </c>
      <c r="D74" s="478">
        <v>117.2</v>
      </c>
      <c r="E74" s="478">
        <v>122.68</v>
      </c>
      <c r="F74" s="478">
        <v>124.48</v>
      </c>
      <c r="G74" s="478">
        <v>129.47</v>
      </c>
      <c r="H74" s="478">
        <v>111.13</v>
      </c>
      <c r="I74" s="478">
        <v>239.8</v>
      </c>
      <c r="J74" s="478">
        <v>135.21</v>
      </c>
      <c r="K74" s="479">
        <v>128.11000000000001</v>
      </c>
      <c r="L74" s="477">
        <v>385.37</v>
      </c>
      <c r="M74" s="479">
        <v>351.68</v>
      </c>
      <c r="N74" s="236">
        <v>94.997228381374725</v>
      </c>
      <c r="O74" s="237">
        <v>99.974409280900787</v>
      </c>
      <c r="P74" s="237">
        <v>91.785126440221461</v>
      </c>
      <c r="Q74" s="237">
        <v>99.735598109125874</v>
      </c>
      <c r="R74" s="237">
        <v>102.21853781777989</v>
      </c>
      <c r="S74" s="237">
        <v>70.769916576450356</v>
      </c>
      <c r="T74" s="237">
        <v>131.96852127015575</v>
      </c>
      <c r="U74" s="237">
        <v>99.771251475796916</v>
      </c>
      <c r="V74" s="237">
        <v>100.03123291949717</v>
      </c>
      <c r="W74" s="237">
        <v>101.23200588420721</v>
      </c>
      <c r="X74" s="237">
        <v>99.767375886524817</v>
      </c>
      <c r="Y74" s="239">
        <v>67.80902161862528</v>
      </c>
      <c r="Z74" s="239">
        <v>3.6490659387528783</v>
      </c>
      <c r="AA74" s="239">
        <v>1.8357025288044292E-2</v>
      </c>
      <c r="AB74" s="239">
        <v>9.973559810912587E-3</v>
      </c>
      <c r="AC74" s="239">
        <v>1.0221853781777989E-2</v>
      </c>
      <c r="AD74" s="239">
        <v>3.3969559956696167</v>
      </c>
      <c r="AE74" s="239">
        <v>0.11877166914314018</v>
      </c>
      <c r="AF74" s="239">
        <v>2.9931375442739071E-2</v>
      </c>
      <c r="AG74" s="239">
        <v>4.551421097837121</v>
      </c>
      <c r="AH74" s="239">
        <v>11.540448670799622</v>
      </c>
      <c r="AI74" s="239">
        <v>4.0505554609929071</v>
      </c>
      <c r="AJ74" s="488">
        <v>97.873381713902603</v>
      </c>
    </row>
    <row r="75" spans="1:36" ht="14.25" thickTop="1" thickBot="1" x14ac:dyDescent="0.25">
      <c r="A75" s="657"/>
      <c r="B75" s="51">
        <v>42309</v>
      </c>
      <c r="C75" s="477">
        <v>137.34</v>
      </c>
      <c r="D75" s="478">
        <v>117.22</v>
      </c>
      <c r="E75" s="478">
        <v>124.41</v>
      </c>
      <c r="F75" s="478">
        <v>124.48</v>
      </c>
      <c r="G75" s="478">
        <v>129.6</v>
      </c>
      <c r="H75" s="478">
        <v>110.62</v>
      </c>
      <c r="I75" s="478">
        <v>239.8</v>
      </c>
      <c r="J75" s="478">
        <v>135.08000000000001</v>
      </c>
      <c r="K75" s="479">
        <v>128.13999999999999</v>
      </c>
      <c r="L75" s="477">
        <v>385.74</v>
      </c>
      <c r="M75" s="479">
        <v>352.17</v>
      </c>
      <c r="N75" s="236">
        <v>95.16352549889136</v>
      </c>
      <c r="O75" s="237">
        <v>99.991469760300262</v>
      </c>
      <c r="P75" s="237">
        <v>93.079455334430648</v>
      </c>
      <c r="Q75" s="237">
        <v>99.735598109125874</v>
      </c>
      <c r="R75" s="237">
        <v>102.32117479867362</v>
      </c>
      <c r="S75" s="237">
        <v>70.445137871744251</v>
      </c>
      <c r="T75" s="237">
        <v>131.96852127015575</v>
      </c>
      <c r="U75" s="237">
        <v>99.675324675324674</v>
      </c>
      <c r="V75" s="237">
        <v>100.05465760912</v>
      </c>
      <c r="W75" s="237">
        <v>101.32920037827046</v>
      </c>
      <c r="X75" s="237">
        <v>99.9063829787234</v>
      </c>
      <c r="Y75" s="239">
        <v>67.927724501108656</v>
      </c>
      <c r="Z75" s="239">
        <v>3.6496886462509592</v>
      </c>
      <c r="AA75" s="239">
        <v>1.8615891066886131E-2</v>
      </c>
      <c r="AB75" s="239">
        <v>9.973559810912587E-3</v>
      </c>
      <c r="AC75" s="239">
        <v>1.0232117479867362E-2</v>
      </c>
      <c r="AD75" s="239">
        <v>3.3813666178437241</v>
      </c>
      <c r="AE75" s="239">
        <v>0.11877166914314018</v>
      </c>
      <c r="AF75" s="239">
        <v>2.9902597402597403E-2</v>
      </c>
      <c r="AG75" s="239">
        <v>4.5524869212149603</v>
      </c>
      <c r="AH75" s="239">
        <v>11.551528843122833</v>
      </c>
      <c r="AI75" s="239">
        <v>4.0561991489361695</v>
      </c>
      <c r="AJ75" s="488">
        <v>97.95552559682227</v>
      </c>
    </row>
    <row r="76" spans="1:36" ht="14.25" thickTop="1" thickBot="1" x14ac:dyDescent="0.25">
      <c r="A76" s="658"/>
      <c r="B76" s="51">
        <v>42339</v>
      </c>
      <c r="C76" s="492">
        <v>138.47999999999999</v>
      </c>
      <c r="D76" s="493">
        <v>117.23</v>
      </c>
      <c r="E76" s="493">
        <v>123.89</v>
      </c>
      <c r="F76" s="493">
        <v>124.48</v>
      </c>
      <c r="G76" s="493">
        <v>129.83000000000001</v>
      </c>
      <c r="H76" s="493">
        <v>103.47</v>
      </c>
      <c r="I76" s="493">
        <v>239.8</v>
      </c>
      <c r="J76" s="493">
        <v>135.04</v>
      </c>
      <c r="K76" s="494">
        <v>128.1</v>
      </c>
      <c r="L76" s="492">
        <v>385.74</v>
      </c>
      <c r="M76" s="494">
        <v>354.06</v>
      </c>
      <c r="N76" s="421">
        <v>95.953436807095329</v>
      </c>
      <c r="O76" s="237">
        <v>100</v>
      </c>
      <c r="P76" s="237">
        <v>92.690408499177025</v>
      </c>
      <c r="Q76" s="237">
        <v>99.735598109125874</v>
      </c>
      <c r="R76" s="237">
        <v>102.50276330333178</v>
      </c>
      <c r="S76" s="237">
        <v>65.891867795962554</v>
      </c>
      <c r="T76" s="237">
        <v>131.96852127015575</v>
      </c>
      <c r="U76" s="237">
        <v>99.645808736717825</v>
      </c>
      <c r="V76" s="237">
        <v>100.02342468962287</v>
      </c>
      <c r="W76" s="237">
        <v>101.32920037827046</v>
      </c>
      <c r="X76" s="237">
        <v>100.44255319148937</v>
      </c>
      <c r="Y76" s="239">
        <v>68.491563192904636</v>
      </c>
      <c r="Z76" s="239">
        <v>3.65</v>
      </c>
      <c r="AA76" s="239">
        <v>1.8538081699835406E-2</v>
      </c>
      <c r="AB76" s="239">
        <v>9.973559810912587E-3</v>
      </c>
      <c r="AC76" s="239">
        <v>1.0250276330333177E-2</v>
      </c>
      <c r="AD76" s="239">
        <v>3.1628096542062023</v>
      </c>
      <c r="AE76" s="239">
        <v>0.11877166914314018</v>
      </c>
      <c r="AF76" s="239">
        <v>2.9893742621015344E-2</v>
      </c>
      <c r="AG76" s="239">
        <v>4.5510658233778409</v>
      </c>
      <c r="AH76" s="239">
        <v>11.551528843122833</v>
      </c>
      <c r="AI76" s="239">
        <v>4.0779676595744681</v>
      </c>
      <c r="AJ76" s="491">
        <v>97.824620577380145</v>
      </c>
    </row>
    <row r="77" spans="1:36" ht="13.5" customHeight="1" thickBot="1" x14ac:dyDescent="0.25">
      <c r="A77" s="659">
        <v>2016</v>
      </c>
      <c r="B77" s="46">
        <v>42370</v>
      </c>
      <c r="C77" s="195">
        <v>137.72</v>
      </c>
      <c r="D77" s="195">
        <v>117.25</v>
      </c>
      <c r="E77" s="195">
        <v>122.22</v>
      </c>
      <c r="F77" s="195">
        <v>120.81</v>
      </c>
      <c r="G77" s="195">
        <v>130.13</v>
      </c>
      <c r="H77" s="195">
        <v>94.71</v>
      </c>
      <c r="I77" s="195">
        <v>238.07</v>
      </c>
      <c r="J77" s="195">
        <v>135.36000000000001</v>
      </c>
      <c r="K77" s="194">
        <v>127.75</v>
      </c>
      <c r="L77" s="496">
        <v>391.08</v>
      </c>
      <c r="M77" s="497">
        <v>352.17</v>
      </c>
      <c r="N77" s="242">
        <v>98.61091221538021</v>
      </c>
      <c r="O77" s="243">
        <v>101.77067962850448</v>
      </c>
      <c r="P77" s="243">
        <v>98.326629123089305</v>
      </c>
      <c r="Q77" s="243">
        <v>97.806023316062181</v>
      </c>
      <c r="R77" s="243">
        <v>105.9173042487384</v>
      </c>
      <c r="S77" s="243">
        <v>66.739482770770209</v>
      </c>
      <c r="T77" s="243">
        <v>154.70141009812204</v>
      </c>
      <c r="U77" s="243">
        <v>106.91098649395784</v>
      </c>
      <c r="V77" s="243">
        <v>106.70731707317073</v>
      </c>
      <c r="W77" s="243">
        <v>103.91114889998937</v>
      </c>
      <c r="X77" s="244">
        <v>98.215132331204515</v>
      </c>
      <c r="Y77" s="245">
        <v>70.388469139338383</v>
      </c>
      <c r="Z77" s="245">
        <v>3.7146298064404135</v>
      </c>
      <c r="AA77" s="245">
        <v>1.9665325824617861E-2</v>
      </c>
      <c r="AB77" s="245">
        <v>9.7806023316062193E-3</v>
      </c>
      <c r="AC77" s="245">
        <v>1.059173042487384E-2</v>
      </c>
      <c r="AD77" s="245">
        <v>3.2034951729969698</v>
      </c>
      <c r="AE77" s="245">
        <v>0.13923126908830985</v>
      </c>
      <c r="AF77" s="245">
        <v>3.207329594818735E-2</v>
      </c>
      <c r="AG77" s="245">
        <v>4.8551829268292686</v>
      </c>
      <c r="AH77" s="245">
        <v>11.845870974598789</v>
      </c>
      <c r="AI77" s="245">
        <v>3.9875343726469032</v>
      </c>
      <c r="AJ77" s="488">
        <v>101.0324460940533</v>
      </c>
    </row>
    <row r="78" spans="1:36" ht="14.25" thickTop="1" thickBot="1" x14ac:dyDescent="0.25">
      <c r="A78" s="660"/>
      <c r="B78" s="37">
        <v>42401</v>
      </c>
      <c r="C78" s="195">
        <v>135.44999999999999</v>
      </c>
      <c r="D78" s="195">
        <v>117.25</v>
      </c>
      <c r="E78" s="195">
        <v>121.12</v>
      </c>
      <c r="F78" s="195">
        <v>120.81</v>
      </c>
      <c r="G78" s="195">
        <v>130.29</v>
      </c>
      <c r="H78" s="195">
        <v>92.84</v>
      </c>
      <c r="I78" s="195">
        <v>238.07</v>
      </c>
      <c r="J78" s="195">
        <v>135.36000000000001</v>
      </c>
      <c r="K78" s="194">
        <v>127.82</v>
      </c>
      <c r="L78" s="496">
        <v>390.98</v>
      </c>
      <c r="M78" s="497">
        <v>356.36</v>
      </c>
      <c r="N78" s="247">
        <v>96.985536302448793</v>
      </c>
      <c r="O78" s="248">
        <v>101.77067962850448</v>
      </c>
      <c r="P78" s="248">
        <v>97.441673370876913</v>
      </c>
      <c r="Q78" s="248">
        <v>97.806023316062181</v>
      </c>
      <c r="R78" s="248">
        <v>106.04753377828423</v>
      </c>
      <c r="S78" s="248">
        <v>65.421746177154532</v>
      </c>
      <c r="T78" s="248">
        <v>154.70141009812204</v>
      </c>
      <c r="U78" s="248">
        <v>106.91098649395784</v>
      </c>
      <c r="V78" s="248">
        <v>106.76578683595055</v>
      </c>
      <c r="W78" s="248">
        <v>103.88457859496226</v>
      </c>
      <c r="X78" s="249">
        <v>99.383662883119058</v>
      </c>
      <c r="Y78" s="250">
        <v>69.22827581268794</v>
      </c>
      <c r="Z78" s="250">
        <v>3.7146298064404135</v>
      </c>
      <c r="AA78" s="250">
        <v>1.9488334674175382E-2</v>
      </c>
      <c r="AB78" s="250">
        <v>9.7806023316062193E-3</v>
      </c>
      <c r="AC78" s="250">
        <v>1.0604753377828425E-2</v>
      </c>
      <c r="AD78" s="250">
        <v>3.1402438165034177</v>
      </c>
      <c r="AE78" s="250">
        <v>0.13923126908830985</v>
      </c>
      <c r="AF78" s="250">
        <v>3.207329594818735E-2</v>
      </c>
      <c r="AG78" s="250">
        <v>4.85784330103575</v>
      </c>
      <c r="AH78" s="250">
        <v>11.842841959825698</v>
      </c>
      <c r="AI78" s="250">
        <v>4.0349767130546335</v>
      </c>
      <c r="AJ78" s="488">
        <v>100.39140538020591</v>
      </c>
    </row>
    <row r="79" spans="1:36" ht="14.25" thickTop="1" thickBot="1" x14ac:dyDescent="0.25">
      <c r="A79" s="660"/>
      <c r="B79" s="37">
        <v>42430</v>
      </c>
      <c r="C79" s="195">
        <v>134.29</v>
      </c>
      <c r="D79" s="195">
        <v>117.37</v>
      </c>
      <c r="E79" s="195">
        <v>121.67</v>
      </c>
      <c r="F79" s="195">
        <v>120.81</v>
      </c>
      <c r="G79" s="195">
        <v>130.38</v>
      </c>
      <c r="H79" s="195">
        <v>95.34</v>
      </c>
      <c r="I79" s="195">
        <v>238.07</v>
      </c>
      <c r="J79" s="195">
        <v>135.36000000000001</v>
      </c>
      <c r="K79" s="194">
        <v>127.78</v>
      </c>
      <c r="L79" s="496">
        <v>391.26</v>
      </c>
      <c r="M79" s="497">
        <v>357.42</v>
      </c>
      <c r="N79" s="247">
        <v>96.154947730201926</v>
      </c>
      <c r="O79" s="248">
        <v>101.87483725371062</v>
      </c>
      <c r="P79" s="248">
        <v>97.884151246983109</v>
      </c>
      <c r="Q79" s="248">
        <v>97.806023316062181</v>
      </c>
      <c r="R79" s="248">
        <v>106.12078788865375</v>
      </c>
      <c r="S79" s="248">
        <v>67.183426115143405</v>
      </c>
      <c r="T79" s="248">
        <v>154.70141009812204</v>
      </c>
      <c r="U79" s="248">
        <v>106.91098649395784</v>
      </c>
      <c r="V79" s="248">
        <v>106.73237554293351</v>
      </c>
      <c r="W79" s="248">
        <v>103.95897544903815</v>
      </c>
      <c r="X79" s="249">
        <v>99.67928159076331</v>
      </c>
      <c r="Y79" s="250">
        <v>68.635401689818124</v>
      </c>
      <c r="Z79" s="250">
        <v>3.7184315597604378</v>
      </c>
      <c r="AA79" s="250">
        <v>1.9576830249396621E-2</v>
      </c>
      <c r="AB79" s="250">
        <v>9.7806023316062193E-3</v>
      </c>
      <c r="AC79" s="250">
        <v>1.0612078788865376E-2</v>
      </c>
      <c r="AD79" s="250">
        <v>3.2248044535268834</v>
      </c>
      <c r="AE79" s="250">
        <v>0.13923126908830985</v>
      </c>
      <c r="AF79" s="250">
        <v>3.207329594818735E-2</v>
      </c>
      <c r="AG79" s="250">
        <v>4.8563230872034744</v>
      </c>
      <c r="AH79" s="250">
        <v>11.851323201190349</v>
      </c>
      <c r="AI79" s="250">
        <v>4.0469788325849905</v>
      </c>
      <c r="AJ79" s="246">
        <v>96.544536900490641</v>
      </c>
    </row>
    <row r="80" spans="1:36" s="193" customFormat="1" ht="14.25" thickTop="1" thickBot="1" x14ac:dyDescent="0.25">
      <c r="A80" s="660"/>
      <c r="B80" s="37">
        <v>42461</v>
      </c>
      <c r="C80" s="195">
        <v>132.9</v>
      </c>
      <c r="D80" s="195">
        <v>117.72</v>
      </c>
      <c r="E80" s="195">
        <v>122.52</v>
      </c>
      <c r="F80" s="195">
        <v>120.24</v>
      </c>
      <c r="G80" s="195">
        <v>130.55000000000001</v>
      </c>
      <c r="H80" s="195">
        <v>98.62</v>
      </c>
      <c r="I80" s="195">
        <v>238.07</v>
      </c>
      <c r="J80" s="195">
        <v>134.25</v>
      </c>
      <c r="K80" s="194">
        <v>124.9</v>
      </c>
      <c r="L80" s="496">
        <v>391.08</v>
      </c>
      <c r="M80" s="497">
        <v>359.8</v>
      </c>
      <c r="N80" s="247">
        <v>95.15967349276815</v>
      </c>
      <c r="O80" s="248">
        <v>102.17863032722855</v>
      </c>
      <c r="P80" s="248">
        <v>98.567980691874496</v>
      </c>
      <c r="Q80" s="248">
        <v>97.344559585492235</v>
      </c>
      <c r="R80" s="248">
        <v>106.25915676379621</v>
      </c>
      <c r="S80" s="248">
        <v>69.494750193784796</v>
      </c>
      <c r="T80" s="248">
        <v>154.70141009812204</v>
      </c>
      <c r="U80" s="248">
        <v>106.03427849301004</v>
      </c>
      <c r="V80" s="248">
        <v>104.32676244570665</v>
      </c>
      <c r="W80" s="248">
        <v>103.91114889998937</v>
      </c>
      <c r="X80" s="249">
        <v>100.34302925509664</v>
      </c>
      <c r="Y80" s="250">
        <v>67.924974939137897</v>
      </c>
      <c r="Z80" s="250">
        <v>3.7295200069438419</v>
      </c>
      <c r="AA80" s="250">
        <v>1.9713596138374902E-2</v>
      </c>
      <c r="AB80" s="250">
        <v>9.7344559585492239E-3</v>
      </c>
      <c r="AC80" s="250">
        <v>1.0625915676379622E-2</v>
      </c>
      <c r="AD80" s="250">
        <v>3.3357480093016698</v>
      </c>
      <c r="AE80" s="250">
        <v>0.13923126908830985</v>
      </c>
      <c r="AF80" s="250">
        <v>3.1810283547903009E-2</v>
      </c>
      <c r="AG80" s="250">
        <v>4.7468676912796521</v>
      </c>
      <c r="AH80" s="250">
        <v>11.845870974598789</v>
      </c>
      <c r="AI80" s="250">
        <v>4.0739269877569235</v>
      </c>
      <c r="AJ80" s="246">
        <v>95.868024129428278</v>
      </c>
    </row>
    <row r="81" spans="1:36" s="495" customFormat="1" ht="14.25" thickTop="1" thickBot="1" x14ac:dyDescent="0.25">
      <c r="A81" s="660"/>
      <c r="B81" s="37">
        <v>42491</v>
      </c>
      <c r="C81" s="195">
        <v>133.19</v>
      </c>
      <c r="D81" s="195">
        <v>117.96</v>
      </c>
      <c r="E81" s="195">
        <v>123.88</v>
      </c>
      <c r="F81" s="195">
        <v>120.24</v>
      </c>
      <c r="G81" s="195">
        <v>130.61000000000001</v>
      </c>
      <c r="H81" s="195">
        <v>102.7</v>
      </c>
      <c r="I81" s="195">
        <v>238.07</v>
      </c>
      <c r="J81" s="195">
        <v>134.65</v>
      </c>
      <c r="K81" s="194">
        <v>125.03</v>
      </c>
      <c r="L81" s="496">
        <v>395.86</v>
      </c>
      <c r="M81" s="497">
        <v>358.9</v>
      </c>
      <c r="N81" s="247">
        <v>95.36732063582987</v>
      </c>
      <c r="O81" s="248">
        <v>102.38694557764083</v>
      </c>
      <c r="P81" s="248">
        <v>99.662107803700721</v>
      </c>
      <c r="Q81" s="248">
        <v>97.344559585492235</v>
      </c>
      <c r="R81" s="248">
        <v>106.30799283737589</v>
      </c>
      <c r="S81" s="248">
        <v>72.369811852582629</v>
      </c>
      <c r="T81" s="248">
        <v>154.70141009812204</v>
      </c>
      <c r="U81" s="248">
        <v>106.35020930416239</v>
      </c>
      <c r="V81" s="248">
        <v>104.43534914801202</v>
      </c>
      <c r="W81" s="248">
        <v>105.18120948028483</v>
      </c>
      <c r="X81" s="249">
        <v>100.09203223917227</v>
      </c>
      <c r="Y81" s="250">
        <v>68.073193469855354</v>
      </c>
      <c r="Z81" s="250">
        <v>3.7371235135838901</v>
      </c>
      <c r="AA81" s="250">
        <v>1.9932421560740144E-2</v>
      </c>
      <c r="AB81" s="250">
        <v>9.7344559585492239E-3</v>
      </c>
      <c r="AC81" s="250">
        <v>1.0630799283737589E-2</v>
      </c>
      <c r="AD81" s="250">
        <v>3.4737509689239658</v>
      </c>
      <c r="AE81" s="250">
        <v>0.13923126908830985</v>
      </c>
      <c r="AF81" s="250">
        <v>3.1905062791248717E-2</v>
      </c>
      <c r="AG81" s="250">
        <v>4.751808386234547</v>
      </c>
      <c r="AH81" s="250">
        <v>11.990657880752472</v>
      </c>
      <c r="AI81" s="250">
        <v>4.0637365089103934</v>
      </c>
      <c r="AJ81" s="246">
        <v>96.301704736943222</v>
      </c>
    </row>
    <row r="82" spans="1:36" s="193" customFormat="1" ht="14.25" thickTop="1" thickBot="1" x14ac:dyDescent="0.25">
      <c r="A82" s="660"/>
      <c r="B82" s="37">
        <v>42522</v>
      </c>
      <c r="C82" s="195">
        <v>134.15</v>
      </c>
      <c r="D82" s="195">
        <v>118.08</v>
      </c>
      <c r="E82" s="195">
        <v>125.46</v>
      </c>
      <c r="F82" s="195">
        <v>120.24</v>
      </c>
      <c r="G82" s="195">
        <v>130.72999999999999</v>
      </c>
      <c r="H82" s="195">
        <v>106.06</v>
      </c>
      <c r="I82" s="195">
        <v>238.07</v>
      </c>
      <c r="J82" s="195">
        <v>134.88</v>
      </c>
      <c r="K82" s="194">
        <v>124.97</v>
      </c>
      <c r="L82" s="496">
        <v>397.79</v>
      </c>
      <c r="M82" s="497">
        <v>356.6</v>
      </c>
      <c r="N82" s="247">
        <v>96.054704281827298</v>
      </c>
      <c r="O82" s="248">
        <v>102.49110320284699</v>
      </c>
      <c r="P82" s="248">
        <v>100.93322606596944</v>
      </c>
      <c r="Q82" s="248">
        <v>97.344559585492235</v>
      </c>
      <c r="R82" s="248">
        <v>106.40566498453524</v>
      </c>
      <c r="S82" s="248">
        <v>74.737509689239658</v>
      </c>
      <c r="T82" s="248">
        <v>154.70141009812204</v>
      </c>
      <c r="U82" s="248">
        <v>106.531869520575</v>
      </c>
      <c r="V82" s="248">
        <v>104.38523220848647</v>
      </c>
      <c r="W82" s="248">
        <v>105.6940163673079</v>
      </c>
      <c r="X82" s="249">
        <v>99.450595420698889</v>
      </c>
      <c r="Y82" s="250">
        <v>68.563847916368317</v>
      </c>
      <c r="Z82" s="250">
        <v>3.7409252669039148</v>
      </c>
      <c r="AA82" s="250">
        <v>2.0186645213193889E-2</v>
      </c>
      <c r="AB82" s="250">
        <v>9.7344559585492239E-3</v>
      </c>
      <c r="AC82" s="250">
        <v>1.0640566498453524E-2</v>
      </c>
      <c r="AD82" s="250">
        <v>3.5874004650835034</v>
      </c>
      <c r="AE82" s="250">
        <v>0.13923126908830985</v>
      </c>
      <c r="AF82" s="250">
        <v>3.1959560856172499E-2</v>
      </c>
      <c r="AG82" s="250">
        <v>4.7495280654861345</v>
      </c>
      <c r="AH82" s="250">
        <v>12.0491178658731</v>
      </c>
      <c r="AI82" s="250">
        <v>4.0376941740803742</v>
      </c>
      <c r="AJ82" s="246">
        <v>96.940266251410023</v>
      </c>
    </row>
    <row r="83" spans="1:36" s="495" customFormat="1" ht="14.25" thickTop="1" thickBot="1" x14ac:dyDescent="0.25">
      <c r="A83" s="660"/>
      <c r="B83" s="37">
        <v>42552</v>
      </c>
      <c r="C83" s="195">
        <v>134.44999999999999</v>
      </c>
      <c r="D83" s="195">
        <v>118.08</v>
      </c>
      <c r="E83" s="195">
        <v>125.63</v>
      </c>
      <c r="F83" s="195">
        <v>121.64</v>
      </c>
      <c r="G83" s="195">
        <v>130.82</v>
      </c>
      <c r="H83" s="195">
        <v>105.48</v>
      </c>
      <c r="I83" s="195">
        <v>241.04</v>
      </c>
      <c r="J83" s="195">
        <v>135.41999999999999</v>
      </c>
      <c r="K83" s="194">
        <v>127.29</v>
      </c>
      <c r="L83" s="496">
        <v>396.41</v>
      </c>
      <c r="M83" s="497">
        <v>355.54</v>
      </c>
      <c r="N83" s="247">
        <v>96.269511671201485</v>
      </c>
      <c r="O83" s="248">
        <v>102.49110320284699</v>
      </c>
      <c r="P83" s="248">
        <v>101.06999195494771</v>
      </c>
      <c r="Q83" s="248">
        <v>98.4779792746114</v>
      </c>
      <c r="R83" s="248">
        <v>106.47891909490477</v>
      </c>
      <c r="S83" s="248">
        <v>74.328799943626237</v>
      </c>
      <c r="T83" s="248">
        <v>156.63136006238224</v>
      </c>
      <c r="U83" s="248">
        <v>106.95837611563066</v>
      </c>
      <c r="V83" s="248">
        <v>106.32308720347477</v>
      </c>
      <c r="W83" s="248">
        <v>105.32734615793389</v>
      </c>
      <c r="X83" s="249">
        <v>99.154976713054637</v>
      </c>
      <c r="Y83" s="250">
        <v>68.717177430903618</v>
      </c>
      <c r="Z83" s="250">
        <v>3.7409252669039148</v>
      </c>
      <c r="AA83" s="250">
        <v>2.021399839098954E-2</v>
      </c>
      <c r="AB83" s="250">
        <v>9.847797927461141E-3</v>
      </c>
      <c r="AC83" s="250">
        <v>1.0647891909490477E-2</v>
      </c>
      <c r="AD83" s="250">
        <v>3.5677823972940592</v>
      </c>
      <c r="AE83" s="250">
        <v>0.14096822405614401</v>
      </c>
      <c r="AF83" s="250">
        <v>3.2087512834689191E-2</v>
      </c>
      <c r="AG83" s="250">
        <v>4.8377004677581024</v>
      </c>
      <c r="AH83" s="250">
        <v>12.007317462004464</v>
      </c>
      <c r="AI83" s="250">
        <v>4.0256920545500181</v>
      </c>
      <c r="AJ83" s="246">
        <v>97.110360504532935</v>
      </c>
    </row>
    <row r="84" spans="1:36" s="495" customFormat="1" ht="14.25" thickTop="1" thickBot="1" x14ac:dyDescent="0.25">
      <c r="A84" s="660"/>
      <c r="B84" s="37">
        <v>42583</v>
      </c>
      <c r="C84" s="195">
        <v>133.19999999999999</v>
      </c>
      <c r="D84" s="195">
        <v>118.19</v>
      </c>
      <c r="E84" s="195">
        <v>125.09</v>
      </c>
      <c r="F84" s="195">
        <v>121.64</v>
      </c>
      <c r="G84" s="195">
        <v>136.83000000000001</v>
      </c>
      <c r="H84" s="195">
        <v>107.94</v>
      </c>
      <c r="I84" s="195">
        <v>241.04</v>
      </c>
      <c r="J84" s="195">
        <v>135.9</v>
      </c>
      <c r="K84" s="194">
        <v>127.36</v>
      </c>
      <c r="L84" s="496">
        <v>396.78</v>
      </c>
      <c r="M84" s="497">
        <v>360.87</v>
      </c>
      <c r="N84" s="247">
        <v>95.374480882142336</v>
      </c>
      <c r="O84" s="248">
        <v>102.58658102595261</v>
      </c>
      <c r="P84" s="248">
        <v>100.63555913113436</v>
      </c>
      <c r="Q84" s="248">
        <v>98.4779792746114</v>
      </c>
      <c r="R84" s="248">
        <v>111.37066579846982</v>
      </c>
      <c r="S84" s="248">
        <v>76.062293002607291</v>
      </c>
      <c r="T84" s="248">
        <v>156.63136006238224</v>
      </c>
      <c r="U84" s="248">
        <v>107.33749308901351</v>
      </c>
      <c r="V84" s="248">
        <v>106.38155696625459</v>
      </c>
      <c r="W84" s="248">
        <v>105.42565628653416</v>
      </c>
      <c r="X84" s="249">
        <v>100.64143681847338</v>
      </c>
      <c r="Y84" s="250">
        <v>68.078304453673198</v>
      </c>
      <c r="Z84" s="250">
        <v>3.7444102074472703</v>
      </c>
      <c r="AA84" s="250">
        <v>2.0127111826226871E-2</v>
      </c>
      <c r="AB84" s="250">
        <v>9.847797927461141E-3</v>
      </c>
      <c r="AC84" s="250">
        <v>1.1137066579846982E-2</v>
      </c>
      <c r="AD84" s="250">
        <v>3.6509900641251498</v>
      </c>
      <c r="AE84" s="250">
        <v>0.14096822405614401</v>
      </c>
      <c r="AF84" s="250">
        <v>3.2201247926704049E-2</v>
      </c>
      <c r="AG84" s="250">
        <v>4.8403608419645838</v>
      </c>
      <c r="AH84" s="250">
        <v>12.018524816664895</v>
      </c>
      <c r="AI84" s="250">
        <v>4.0860423348300188</v>
      </c>
      <c r="AJ84" s="246">
        <v>96.632914167021511</v>
      </c>
    </row>
    <row r="85" spans="1:36" s="193" customFormat="1" ht="14.25" thickTop="1" thickBot="1" x14ac:dyDescent="0.25">
      <c r="A85" s="660"/>
      <c r="B85" s="37">
        <v>42614</v>
      </c>
      <c r="C85" s="195">
        <v>130.57</v>
      </c>
      <c r="D85" s="195">
        <v>117.96</v>
      </c>
      <c r="E85" s="195">
        <v>125.21</v>
      </c>
      <c r="F85" s="195">
        <v>121.69</v>
      </c>
      <c r="G85" s="195">
        <v>137.56</v>
      </c>
      <c r="H85" s="195">
        <v>107.77</v>
      </c>
      <c r="I85" s="195">
        <v>241.04</v>
      </c>
      <c r="J85" s="195">
        <v>134.61000000000001</v>
      </c>
      <c r="K85" s="194">
        <v>127.36</v>
      </c>
      <c r="L85" s="496">
        <v>398.99</v>
      </c>
      <c r="M85" s="497">
        <v>359.06</v>
      </c>
      <c r="N85" s="247">
        <v>93.491336101961906</v>
      </c>
      <c r="O85" s="248">
        <v>102.38694557764083</v>
      </c>
      <c r="P85" s="248">
        <v>100.73209975864843</v>
      </c>
      <c r="Q85" s="248">
        <v>98.5184585492228</v>
      </c>
      <c r="R85" s="248">
        <v>111.96483802702262</v>
      </c>
      <c r="S85" s="248">
        <v>75.942498766824045</v>
      </c>
      <c r="T85" s="248">
        <v>156.63136006238224</v>
      </c>
      <c r="U85" s="248">
        <v>106.31861622304717</v>
      </c>
      <c r="V85" s="248">
        <v>106.38155696625459</v>
      </c>
      <c r="W85" s="248">
        <v>106.01286002763311</v>
      </c>
      <c r="X85" s="249">
        <v>100.13665393089215</v>
      </c>
      <c r="Y85" s="250">
        <v>66.734115709580408</v>
      </c>
      <c r="Z85" s="250">
        <v>3.7371235135838901</v>
      </c>
      <c r="AA85" s="250">
        <v>2.0146419951729687E-2</v>
      </c>
      <c r="AB85" s="250">
        <v>9.8518458549222802E-3</v>
      </c>
      <c r="AC85" s="250">
        <v>1.1196483802702262E-2</v>
      </c>
      <c r="AD85" s="250">
        <v>3.6452399408075542</v>
      </c>
      <c r="AE85" s="250">
        <v>0.14096822405614401</v>
      </c>
      <c r="AF85" s="250">
        <v>3.1895584866914149E-2</v>
      </c>
      <c r="AG85" s="250">
        <v>4.8403608419645838</v>
      </c>
      <c r="AH85" s="250">
        <v>12.085466043150175</v>
      </c>
      <c r="AI85" s="250">
        <v>4.0655481495942212</v>
      </c>
      <c r="AJ85" s="246">
        <v>95.321912757213255</v>
      </c>
    </row>
    <row r="86" spans="1:36" s="495" customFormat="1" ht="14.25" thickTop="1" thickBot="1" x14ac:dyDescent="0.25">
      <c r="A86" s="660"/>
      <c r="B86" s="37">
        <v>42644</v>
      </c>
      <c r="C86" s="195">
        <v>130.28115494515623</v>
      </c>
      <c r="D86" s="195">
        <v>117.91406094830104</v>
      </c>
      <c r="E86" s="195">
        <v>126.55442512352718</v>
      </c>
      <c r="F86" s="195">
        <v>121.74928578388386</v>
      </c>
      <c r="G86" s="195">
        <v>140.09572633895817</v>
      </c>
      <c r="H86" s="195">
        <v>108.96137724550897</v>
      </c>
      <c r="I86" s="195">
        <v>259.06937306021109</v>
      </c>
      <c r="J86" s="195">
        <v>134.02130827207594</v>
      </c>
      <c r="K86" s="194">
        <v>128.14208786017949</v>
      </c>
      <c r="L86" s="496">
        <v>394.2</v>
      </c>
      <c r="M86" s="497">
        <v>356.85</v>
      </c>
      <c r="N86" s="247">
        <v>93.284515928079784</v>
      </c>
      <c r="O86" s="248">
        <v>102.34707138989762</v>
      </c>
      <c r="P86" s="248">
        <v>101.81369680090683</v>
      </c>
      <c r="Q86" s="248">
        <v>98.566455459750543</v>
      </c>
      <c r="R86" s="248">
        <v>114.02875332814438</v>
      </c>
      <c r="S86" s="248">
        <v>76.78202892361989</v>
      </c>
      <c r="T86" s="248">
        <v>168.34711356177212</v>
      </c>
      <c r="U86" s="248">
        <v>105.85365158524283</v>
      </c>
      <c r="V86" s="248">
        <v>107.03482113279276</v>
      </c>
      <c r="W86" s="248">
        <v>104.74014241683494</v>
      </c>
      <c r="X86" s="249">
        <v>99.52031681401121</v>
      </c>
      <c r="Y86" s="250">
        <v>66.58648746946335</v>
      </c>
      <c r="Z86" s="250">
        <v>3.7356681057312628</v>
      </c>
      <c r="AA86" s="250">
        <v>2.0362739360181362E-2</v>
      </c>
      <c r="AB86" s="250">
        <v>9.856645545975054E-3</v>
      </c>
      <c r="AC86" s="250">
        <v>1.1402875332814437E-2</v>
      </c>
      <c r="AD86" s="250">
        <v>3.6855373883337545</v>
      </c>
      <c r="AE86" s="250">
        <v>0.15151240220559489</v>
      </c>
      <c r="AF86" s="250">
        <v>3.175609547557285E-2</v>
      </c>
      <c r="AG86" s="250">
        <v>4.8700843615420704</v>
      </c>
      <c r="AH86" s="250">
        <v>11.940376235519183</v>
      </c>
      <c r="AI86" s="250">
        <v>4.040524862648855</v>
      </c>
      <c r="AJ86" s="246">
        <v>95.083569181158623</v>
      </c>
    </row>
    <row r="87" spans="1:36" s="495" customFormat="1" ht="14.25" thickTop="1" thickBot="1" x14ac:dyDescent="0.25">
      <c r="A87" s="660"/>
      <c r="B87" s="37">
        <v>42675</v>
      </c>
      <c r="C87" s="195">
        <v>130.11266199649737</v>
      </c>
      <c r="D87" s="195">
        <v>117.70733521565572</v>
      </c>
      <c r="E87" s="195">
        <v>126.39975674648423</v>
      </c>
      <c r="F87" s="195">
        <v>121.2868566695898</v>
      </c>
      <c r="G87" s="195">
        <v>140.49942406456347</v>
      </c>
      <c r="H87" s="195">
        <v>109.17235029940117</v>
      </c>
      <c r="I87" s="195">
        <v>265.08415145872129</v>
      </c>
      <c r="J87" s="195">
        <v>133.3073629850191</v>
      </c>
      <c r="K87" s="194">
        <v>128.09395937647614</v>
      </c>
      <c r="L87" s="496">
        <v>394.2</v>
      </c>
      <c r="M87" s="497">
        <v>357.51</v>
      </c>
      <c r="N87" s="247">
        <v>93.163870826648562</v>
      </c>
      <c r="O87" s="248">
        <v>102.16763754505314</v>
      </c>
      <c r="P87" s="248">
        <v>101.6892652827709</v>
      </c>
      <c r="Q87" s="248">
        <v>98.19207955763423</v>
      </c>
      <c r="R87" s="248">
        <v>114.35733685867122</v>
      </c>
      <c r="S87" s="248">
        <v>76.930695722219127</v>
      </c>
      <c r="T87" s="248">
        <v>172.25560560057269</v>
      </c>
      <c r="U87" s="248">
        <v>105.28975830109715</v>
      </c>
      <c r="V87" s="248">
        <v>106.99462026100579</v>
      </c>
      <c r="W87" s="248">
        <v>104.74014241683494</v>
      </c>
      <c r="X87" s="249">
        <v>99.704381292355748</v>
      </c>
      <c r="Y87" s="250">
        <v>66.500370996061733</v>
      </c>
      <c r="Z87" s="250">
        <v>3.7291187703944395</v>
      </c>
      <c r="AA87" s="250">
        <v>2.0337853056554181E-2</v>
      </c>
      <c r="AB87" s="250">
        <v>9.8192079557634232E-3</v>
      </c>
      <c r="AC87" s="250">
        <v>1.1435733685867122E-2</v>
      </c>
      <c r="AD87" s="250">
        <v>3.6926733946665178</v>
      </c>
      <c r="AE87" s="250">
        <v>0.15503004504051543</v>
      </c>
      <c r="AF87" s="250">
        <v>3.1586927490329146E-2</v>
      </c>
      <c r="AG87" s="250">
        <v>4.8682552218757635</v>
      </c>
      <c r="AH87" s="250">
        <v>11.940376235519183</v>
      </c>
      <c r="AI87" s="250">
        <v>4.0479978804696426</v>
      </c>
      <c r="AJ87" s="246">
        <v>95.00700226621629</v>
      </c>
    </row>
    <row r="88" spans="1:36" s="495" customFormat="1" ht="14.25" thickTop="1" thickBot="1" x14ac:dyDescent="0.25">
      <c r="A88" s="664"/>
      <c r="B88" s="47">
        <v>42705</v>
      </c>
      <c r="C88" s="540">
        <v>128.63233109042307</v>
      </c>
      <c r="D88" s="540">
        <v>117.69585045273099</v>
      </c>
      <c r="E88" s="540">
        <v>128.06541619156215</v>
      </c>
      <c r="F88" s="540">
        <v>121.27499951281303</v>
      </c>
      <c r="G88" s="540">
        <v>139.76772193690391</v>
      </c>
      <c r="H88" s="540">
        <v>114.48390718562871</v>
      </c>
      <c r="I88" s="540">
        <v>276.15613159528243</v>
      </c>
      <c r="J88" s="540">
        <v>133.15705871405976</v>
      </c>
      <c r="K88" s="541">
        <v>128.09395937647614</v>
      </c>
      <c r="L88" s="542">
        <v>392</v>
      </c>
      <c r="M88" s="541">
        <v>358.41</v>
      </c>
      <c r="N88" s="251">
        <v>92.103917435502694</v>
      </c>
      <c r="O88" s="252">
        <v>102.15766899811734</v>
      </c>
      <c r="P88" s="252">
        <v>103.02929701654236</v>
      </c>
      <c r="Q88" s="252">
        <v>98.182480175528681</v>
      </c>
      <c r="R88" s="252">
        <v>113.76177920959132</v>
      </c>
      <c r="S88" s="252">
        <v>80.673601004600599</v>
      </c>
      <c r="T88" s="252">
        <v>179.45034218940961</v>
      </c>
      <c r="U88" s="252">
        <v>105.17104392548752</v>
      </c>
      <c r="V88" s="252">
        <v>106.99462026100579</v>
      </c>
      <c r="W88" s="252">
        <v>104.1555957062387</v>
      </c>
      <c r="X88" s="253">
        <v>99.955378308280117</v>
      </c>
      <c r="Y88" s="254">
        <v>65.743776265461818</v>
      </c>
      <c r="Z88" s="254">
        <v>3.7287549184312834</v>
      </c>
      <c r="AA88" s="254">
        <v>2.0605859403308471E-2</v>
      </c>
      <c r="AB88" s="254">
        <v>9.8182480175528688E-3</v>
      </c>
      <c r="AC88" s="254">
        <v>1.1376177920959131E-2</v>
      </c>
      <c r="AD88" s="254">
        <v>3.8723328482208283</v>
      </c>
      <c r="AE88" s="254">
        <v>0.16150530797046866</v>
      </c>
      <c r="AF88" s="254">
        <v>3.1551313177646256E-2</v>
      </c>
      <c r="AG88" s="254">
        <v>4.8682552218757635</v>
      </c>
      <c r="AH88" s="254">
        <v>11.873737910511213</v>
      </c>
      <c r="AI88" s="254">
        <v>4.0581883593161727</v>
      </c>
      <c r="AJ88" s="255">
        <v>94.379902430306998</v>
      </c>
    </row>
    <row r="89" spans="1:36" s="193" customFormat="1" ht="13.5" customHeight="1" thickBot="1" x14ac:dyDescent="0.25">
      <c r="A89" s="656">
        <v>2017</v>
      </c>
      <c r="B89" s="51">
        <v>42736</v>
      </c>
      <c r="C89" s="543">
        <v>129.8117817310351</v>
      </c>
      <c r="D89" s="544">
        <v>118.75244864180705</v>
      </c>
      <c r="E89" s="544">
        <v>129.70728050171039</v>
      </c>
      <c r="F89" s="544">
        <v>120.68214167397447</v>
      </c>
      <c r="G89" s="544">
        <v>140.46157740278798</v>
      </c>
      <c r="H89" s="544">
        <v>115.51395209580834</v>
      </c>
      <c r="I89" s="544">
        <v>301.02320049658596</v>
      </c>
      <c r="J89" s="544">
        <v>133.28231227319253</v>
      </c>
      <c r="K89" s="545">
        <v>127.54048181388758</v>
      </c>
      <c r="L89" s="543">
        <v>395.58</v>
      </c>
      <c r="M89" s="546">
        <v>358.49</v>
      </c>
      <c r="N89" s="236">
        <v>92.948433145521335</v>
      </c>
      <c r="O89" s="237">
        <v>103.0747753162113</v>
      </c>
      <c r="P89" s="237">
        <v>104.35018543983138</v>
      </c>
      <c r="Q89" s="237">
        <v>97.702511070251362</v>
      </c>
      <c r="R89" s="237">
        <v>114.32653215268435</v>
      </c>
      <c r="S89" s="237">
        <v>81.399444785996991</v>
      </c>
      <c r="T89" s="237">
        <v>195.60933166325685</v>
      </c>
      <c r="U89" s="237">
        <v>105.26997257182887</v>
      </c>
      <c r="V89" s="237">
        <v>106.53231023545571</v>
      </c>
      <c r="W89" s="237">
        <v>105.10681262620895</v>
      </c>
      <c r="X89" s="238">
        <v>99.977689154140052</v>
      </c>
      <c r="Y89" s="239">
        <v>66.346591579273124</v>
      </c>
      <c r="Z89" s="239">
        <v>3.7622292990417123</v>
      </c>
      <c r="AA89" s="239">
        <v>2.0870037087966278E-2</v>
      </c>
      <c r="AB89" s="239">
        <v>9.7702511070251359E-3</v>
      </c>
      <c r="AC89" s="239">
        <v>1.1432653215268436E-2</v>
      </c>
      <c r="AD89" s="239">
        <v>3.9071733497278553</v>
      </c>
      <c r="AE89" s="239">
        <v>0.17604839849693119</v>
      </c>
      <c r="AF89" s="239">
        <v>3.1580991771548661E-2</v>
      </c>
      <c r="AG89" s="239">
        <v>4.8472201157132346</v>
      </c>
      <c r="AH89" s="239">
        <v>11.982176639387822</v>
      </c>
      <c r="AI89" s="239">
        <v>4.0590941796580857</v>
      </c>
      <c r="AJ89" s="240">
        <v>95.154187494480567</v>
      </c>
    </row>
    <row r="90" spans="1:36" s="495" customFormat="1" ht="14.25" thickTop="1" thickBot="1" x14ac:dyDescent="0.25">
      <c r="A90" s="657"/>
      <c r="B90" s="51">
        <v>42767</v>
      </c>
      <c r="C90" s="543">
        <v>130.0645211540234</v>
      </c>
      <c r="D90" s="544">
        <v>118.98214390030184</v>
      </c>
      <c r="E90" s="544">
        <v>129.92143671607755</v>
      </c>
      <c r="F90" s="544">
        <v>121.32242813992009</v>
      </c>
      <c r="G90" s="544">
        <v>140.56250183418931</v>
      </c>
      <c r="H90" s="544">
        <v>116.51917664670655</v>
      </c>
      <c r="I90" s="544">
        <v>265.77240968342642</v>
      </c>
      <c r="J90" s="544">
        <v>133.45766725597844</v>
      </c>
      <c r="K90" s="545">
        <v>127.54048181388758</v>
      </c>
      <c r="L90" s="543">
        <v>395.31</v>
      </c>
      <c r="M90" s="546">
        <v>363.08</v>
      </c>
      <c r="N90" s="236">
        <v>93.129400797668183</v>
      </c>
      <c r="O90" s="237">
        <v>103.27414625492739</v>
      </c>
      <c r="P90" s="237">
        <v>104.52247523417341</v>
      </c>
      <c r="Q90" s="237">
        <v>98.220877703950848</v>
      </c>
      <c r="R90" s="237">
        <v>114.40867803531604</v>
      </c>
      <c r="S90" s="237">
        <v>82.107798355793491</v>
      </c>
      <c r="T90" s="237">
        <v>172.70284598312199</v>
      </c>
      <c r="U90" s="237">
        <v>105.40847267670677</v>
      </c>
      <c r="V90" s="237">
        <v>106.53231023545571</v>
      </c>
      <c r="W90" s="237">
        <v>105.03507280263577</v>
      </c>
      <c r="X90" s="238">
        <v>101.25777393535432</v>
      </c>
      <c r="Y90" s="239">
        <v>66.475766289375542</v>
      </c>
      <c r="Z90" s="239">
        <v>3.7695063383048493</v>
      </c>
      <c r="AA90" s="239">
        <v>2.0904495046834684E-2</v>
      </c>
      <c r="AB90" s="239">
        <v>9.8220877703950847E-3</v>
      </c>
      <c r="AC90" s="239">
        <v>1.1440867803531604E-2</v>
      </c>
      <c r="AD90" s="239">
        <v>3.9411743210780874</v>
      </c>
      <c r="AE90" s="239">
        <v>0.15543256138480979</v>
      </c>
      <c r="AF90" s="239">
        <v>3.1622541803012029E-2</v>
      </c>
      <c r="AG90" s="239">
        <v>4.8472201157132346</v>
      </c>
      <c r="AH90" s="239">
        <v>11.973998299500479</v>
      </c>
      <c r="AI90" s="239">
        <v>4.1110656217753849</v>
      </c>
      <c r="AJ90" s="240">
        <v>95.347953539556158</v>
      </c>
    </row>
    <row r="91" spans="1:36" s="495" customFormat="1" ht="14.25" thickTop="1" thickBot="1" x14ac:dyDescent="0.25">
      <c r="A91" s="657"/>
      <c r="B91" s="51">
        <v>42795</v>
      </c>
      <c r="C91" s="109">
        <v>129.93213383721999</v>
      </c>
      <c r="D91" s="110">
        <v>119.34965631389352</v>
      </c>
      <c r="E91" s="110">
        <v>127.49433295324972</v>
      </c>
      <c r="F91" s="110">
        <v>121.69</v>
      </c>
      <c r="G91" s="110">
        <v>141.3572817314747</v>
      </c>
      <c r="H91" s="110">
        <v>115.73733532934129</v>
      </c>
      <c r="I91" s="110">
        <v>246.23186095592794</v>
      </c>
      <c r="J91" s="110">
        <v>132.78129803666144</v>
      </c>
      <c r="K91" s="549">
        <v>127.54048181388758</v>
      </c>
      <c r="L91" s="110">
        <v>395.31</v>
      </c>
      <c r="M91" s="110">
        <v>364.07</v>
      </c>
      <c r="N91" s="236">
        <v>93.03460821797222</v>
      </c>
      <c r="O91" s="237">
        <v>103.59313975687313</v>
      </c>
      <c r="P91" s="237">
        <v>102.56985756496357</v>
      </c>
      <c r="Q91" s="237">
        <v>98.5184585492228</v>
      </c>
      <c r="R91" s="237">
        <v>115.05557686104078</v>
      </c>
      <c r="S91" s="237">
        <v>81.556856690396231</v>
      </c>
      <c r="T91" s="237">
        <v>160.005108165526</v>
      </c>
      <c r="U91" s="237">
        <v>104.8742579864635</v>
      </c>
      <c r="V91" s="237">
        <v>106.53231023545571</v>
      </c>
      <c r="W91" s="237">
        <v>105.03507280263577</v>
      </c>
      <c r="X91" s="238">
        <v>101.53387065287113</v>
      </c>
      <c r="Y91" s="239">
        <v>66.408103345988565</v>
      </c>
      <c r="Z91" s="239">
        <v>3.7811496011258692</v>
      </c>
      <c r="AA91" s="239">
        <v>2.0513971512992713E-2</v>
      </c>
      <c r="AB91" s="239">
        <v>9.8518458549222802E-3</v>
      </c>
      <c r="AC91" s="239">
        <v>1.1505557686104078E-2</v>
      </c>
      <c r="AD91" s="239">
        <v>3.9147291211390187</v>
      </c>
      <c r="AE91" s="239">
        <v>0.14400459734897339</v>
      </c>
      <c r="AF91" s="239">
        <v>3.1462277395939049E-2</v>
      </c>
      <c r="AG91" s="239">
        <v>4.8472201157132346</v>
      </c>
      <c r="AH91" s="239">
        <v>11.973998299500479</v>
      </c>
      <c r="AI91" s="239">
        <v>4.1222751485065672</v>
      </c>
      <c r="AJ91" s="240">
        <v>95.264813881772682</v>
      </c>
    </row>
    <row r="92" spans="1:36" s="495" customFormat="1" ht="14.25" thickTop="1" thickBot="1" x14ac:dyDescent="0.25">
      <c r="A92" s="657"/>
      <c r="B92" s="51">
        <v>42826</v>
      </c>
      <c r="C92" s="110">
        <v>129.31833809567701</v>
      </c>
      <c r="D92" s="110">
        <v>119.46450394314091</v>
      </c>
      <c r="E92" s="110">
        <v>124.62701919422275</v>
      </c>
      <c r="F92" s="110">
        <v>121.69</v>
      </c>
      <c r="G92" s="110">
        <v>141.8240572267058</v>
      </c>
      <c r="H92" s="110">
        <v>114.03714071856284</v>
      </c>
      <c r="I92" s="110">
        <v>246.23186095592794</v>
      </c>
      <c r="J92" s="112">
        <v>132.78129803666144</v>
      </c>
      <c r="K92" s="549">
        <v>127.68486726499765</v>
      </c>
      <c r="L92" s="110">
        <v>395.31</v>
      </c>
      <c r="M92" s="110">
        <v>366.2</v>
      </c>
      <c r="N92" s="236">
        <v>92.595115348472731</v>
      </c>
      <c r="O92" s="237">
        <v>103.69282522623116</v>
      </c>
      <c r="P92" s="237">
        <v>100.26308865182845</v>
      </c>
      <c r="Q92" s="237">
        <v>98.5184585492228</v>
      </c>
      <c r="R92" s="237">
        <v>115.43550156821244</v>
      </c>
      <c r="S92" s="237">
        <v>80.358777195802162</v>
      </c>
      <c r="T92" s="237">
        <v>160.005108165526</v>
      </c>
      <c r="U92" s="237">
        <v>104.8742579864635</v>
      </c>
      <c r="V92" s="237">
        <v>106.65291285081661</v>
      </c>
      <c r="W92" s="237">
        <v>105.03507280263577</v>
      </c>
      <c r="X92" s="238">
        <v>102.12789692389212</v>
      </c>
      <c r="Y92" s="239">
        <v>66.094393335739838</v>
      </c>
      <c r="Z92" s="239">
        <v>3.7847881207574376</v>
      </c>
      <c r="AA92" s="239">
        <v>2.005261773036569E-2</v>
      </c>
      <c r="AB92" s="239">
        <v>9.8518458549222802E-3</v>
      </c>
      <c r="AC92" s="239">
        <v>1.1543550156821245E-2</v>
      </c>
      <c r="AD92" s="239">
        <v>3.8572213053985034</v>
      </c>
      <c r="AE92" s="239">
        <v>0.14400459734897339</v>
      </c>
      <c r="AF92" s="239">
        <v>3.1462277395939049E-2</v>
      </c>
      <c r="AG92" s="239">
        <v>4.8527075347121551</v>
      </c>
      <c r="AH92" s="239">
        <v>11.973998299500479</v>
      </c>
      <c r="AI92" s="239">
        <v>4.1463926151100194</v>
      </c>
      <c r="AJ92" s="240">
        <v>94.926416099705449</v>
      </c>
    </row>
    <row r="93" spans="1:36" s="495" customFormat="1" ht="14.25" thickTop="1" thickBot="1" x14ac:dyDescent="0.25">
      <c r="A93" s="657"/>
      <c r="B93" s="51">
        <v>42856</v>
      </c>
      <c r="C93" s="544">
        <v>129.05356346207023</v>
      </c>
      <c r="D93" s="544">
        <v>119.94686398597997</v>
      </c>
      <c r="E93" s="544">
        <v>128.36285537818324</v>
      </c>
      <c r="F93" s="544">
        <v>122.08128617363343</v>
      </c>
      <c r="G93" s="544">
        <v>142.13944607483492</v>
      </c>
      <c r="H93" s="544">
        <v>113.14360778443111</v>
      </c>
      <c r="I93" s="544">
        <v>236.38677591558036</v>
      </c>
      <c r="J93" s="544">
        <v>132.89402623988093</v>
      </c>
      <c r="K93" s="545">
        <v>127.74502786962682</v>
      </c>
      <c r="L93" s="544">
        <v>396.04</v>
      </c>
      <c r="M93" s="544">
        <v>363.74</v>
      </c>
      <c r="N93" s="236">
        <v>92.405530189080793</v>
      </c>
      <c r="O93" s="237">
        <v>104.11150419753493</v>
      </c>
      <c r="P93" s="237">
        <v>103.26858839757301</v>
      </c>
      <c r="Q93" s="237">
        <v>98.835238158705835</v>
      </c>
      <c r="R93" s="237">
        <v>115.69220745143653</v>
      </c>
      <c r="S93" s="237">
        <v>79.729129578205288</v>
      </c>
      <c r="T93" s="237">
        <v>153.60762617166833</v>
      </c>
      <c r="U93" s="237">
        <v>104.9632937681707</v>
      </c>
      <c r="V93" s="237">
        <v>106.70316394055031</v>
      </c>
      <c r="W93" s="237">
        <v>105.22903602933361</v>
      </c>
      <c r="X93" s="238">
        <v>101.44183841369886</v>
      </c>
      <c r="Y93" s="239">
        <v>65.959067448965868</v>
      </c>
      <c r="Z93" s="239">
        <v>3.8000699032100247</v>
      </c>
      <c r="AA93" s="239">
        <v>2.0653717679514606E-2</v>
      </c>
      <c r="AB93" s="239">
        <v>9.8835238158705846E-3</v>
      </c>
      <c r="AC93" s="239">
        <v>1.1569220745143653E-2</v>
      </c>
      <c r="AD93" s="239">
        <v>3.8269982197538535</v>
      </c>
      <c r="AE93" s="239">
        <v>0.1382468635545015</v>
      </c>
      <c r="AF93" s="239">
        <v>3.1488988130451208E-2</v>
      </c>
      <c r="AG93" s="239">
        <v>4.8549939592950393</v>
      </c>
      <c r="AH93" s="239">
        <v>11.996110107344032</v>
      </c>
      <c r="AI93" s="239">
        <v>4.1185386395961734</v>
      </c>
      <c r="AJ93" s="240">
        <v>94.767620592090466</v>
      </c>
    </row>
    <row r="94" spans="1:36" s="495" customFormat="1" ht="14.25" thickTop="1" thickBot="1" x14ac:dyDescent="0.25">
      <c r="A94" s="657"/>
      <c r="B94" s="51">
        <v>42887</v>
      </c>
      <c r="C94" s="544">
        <v>129.96</v>
      </c>
      <c r="D94" s="544">
        <v>119.67122967578622</v>
      </c>
      <c r="E94" s="544">
        <v>128.10110889395671</v>
      </c>
      <c r="F94" s="544">
        <v>122.259143525285</v>
      </c>
      <c r="G94" s="544">
        <v>142.41698826118855</v>
      </c>
      <c r="H94" s="544">
        <v>110.28926646706584</v>
      </c>
      <c r="I94" s="544">
        <v>239.25950589695836</v>
      </c>
      <c r="J94" s="544">
        <v>133.06938122266681</v>
      </c>
      <c r="K94" s="545">
        <v>127.73299574870097</v>
      </c>
      <c r="L94" s="544">
        <v>396.6</v>
      </c>
      <c r="M94" s="544">
        <v>364.07</v>
      </c>
      <c r="N94" s="236">
        <v>93.054561076901052</v>
      </c>
      <c r="O94" s="237">
        <v>103.87225907107562</v>
      </c>
      <c r="P94" s="237">
        <v>103.05801198226605</v>
      </c>
      <c r="Q94" s="237">
        <v>98.979228890289022</v>
      </c>
      <c r="R94" s="237">
        <v>115.91810862867374</v>
      </c>
      <c r="S94" s="237">
        <v>77.71775524421524</v>
      </c>
      <c r="T94" s="237">
        <v>155.47436863796113</v>
      </c>
      <c r="U94" s="237">
        <v>105.10179387304858</v>
      </c>
      <c r="V94" s="237">
        <v>106.69311372260356</v>
      </c>
      <c r="W94" s="237">
        <v>105.37782973748538</v>
      </c>
      <c r="X94" s="238">
        <v>101.53387065287113</v>
      </c>
      <c r="Y94" s="239">
        <v>66.422345696691963</v>
      </c>
      <c r="Z94" s="239">
        <v>3.7913374560942601</v>
      </c>
      <c r="AA94" s="239">
        <v>2.061160239645321E-2</v>
      </c>
      <c r="AB94" s="239">
        <v>9.8979228890289025E-3</v>
      </c>
      <c r="AC94" s="239">
        <v>1.1591810862867374E-2</v>
      </c>
      <c r="AD94" s="239">
        <v>3.7304522517223315</v>
      </c>
      <c r="AE94" s="239">
        <v>0.13992693177416501</v>
      </c>
      <c r="AF94" s="239">
        <v>3.1530538161914576E-2</v>
      </c>
      <c r="AG94" s="239">
        <v>4.8545366743784619</v>
      </c>
      <c r="AH94" s="239">
        <v>12.013072590073334</v>
      </c>
      <c r="AI94" s="239">
        <v>4.1222751485065672</v>
      </c>
      <c r="AJ94" s="240">
        <v>95.14757862355134</v>
      </c>
    </row>
    <row r="95" spans="1:36" s="193" customFormat="1" ht="14.25" thickTop="1" thickBot="1" x14ac:dyDescent="0.25">
      <c r="A95" s="657"/>
      <c r="B95" s="51">
        <v>42917</v>
      </c>
      <c r="C95" s="544">
        <v>129.66735920361324</v>
      </c>
      <c r="D95" s="544">
        <v>119.70568396456044</v>
      </c>
      <c r="E95" s="544">
        <v>128.68408969973396</v>
      </c>
      <c r="F95" s="544">
        <v>122.06942901685667</v>
      </c>
      <c r="G95" s="544">
        <v>142.51791269258987</v>
      </c>
      <c r="H95" s="544">
        <v>110.64916167664668</v>
      </c>
      <c r="I95" s="544">
        <v>237.34435257603968</v>
      </c>
      <c r="J95" s="544">
        <v>133.0192797990137</v>
      </c>
      <c r="K95" s="545">
        <v>128.28647331128957</v>
      </c>
      <c r="L95" s="544">
        <v>396.6</v>
      </c>
      <c r="M95" s="544">
        <v>364.23</v>
      </c>
      <c r="N95" s="236">
        <v>92.84502305858031</v>
      </c>
      <c r="O95" s="237">
        <v>103.90216471188303</v>
      </c>
      <c r="P95" s="237">
        <v>103.52702308908606</v>
      </c>
      <c r="Q95" s="237">
        <v>98.825638776600286</v>
      </c>
      <c r="R95" s="237">
        <v>116.00025451130544</v>
      </c>
      <c r="S95" s="237">
        <v>77.971363312413985</v>
      </c>
      <c r="T95" s="237">
        <v>154.22987366043259</v>
      </c>
      <c r="U95" s="237">
        <v>105.06222241451205</v>
      </c>
      <c r="V95" s="237">
        <v>107.15542374815367</v>
      </c>
      <c r="W95" s="237">
        <v>105.37782973748538</v>
      </c>
      <c r="X95" s="238">
        <v>101.57849234459101</v>
      </c>
      <c r="Y95" s="239">
        <v>66.272777459214623</v>
      </c>
      <c r="Z95" s="239">
        <v>3.7924290119837303</v>
      </c>
      <c r="AA95" s="239">
        <v>2.0705404617817211E-2</v>
      </c>
      <c r="AB95" s="239">
        <v>9.8825638776600284E-3</v>
      </c>
      <c r="AC95" s="239">
        <v>1.1600025451130544E-2</v>
      </c>
      <c r="AD95" s="239">
        <v>3.7426254389958711</v>
      </c>
      <c r="AE95" s="239">
        <v>0.13880688629438931</v>
      </c>
      <c r="AF95" s="239">
        <v>3.1518666724353613E-2</v>
      </c>
      <c r="AG95" s="239">
        <v>4.8755717805409917</v>
      </c>
      <c r="AH95" s="239">
        <v>12.013072590073334</v>
      </c>
      <c r="AI95" s="239">
        <v>4.124086789190395</v>
      </c>
      <c r="AJ95" s="240">
        <v>95.033076616964294</v>
      </c>
    </row>
    <row r="96" spans="1:36" s="193" customFormat="1" ht="14.25" thickTop="1" thickBot="1" x14ac:dyDescent="0.25">
      <c r="A96" s="657"/>
      <c r="B96" s="51">
        <v>42948</v>
      </c>
      <c r="C96" s="544">
        <v>128.66843672227856</v>
      </c>
      <c r="D96" s="544">
        <v>119.58</v>
      </c>
      <c r="E96" s="544">
        <v>128.9</v>
      </c>
      <c r="F96" s="544">
        <v>122.05</v>
      </c>
      <c r="G96" s="544">
        <v>142.51791269258987</v>
      </c>
      <c r="H96" s="544">
        <v>114.09</v>
      </c>
      <c r="I96" s="544">
        <v>236.66</v>
      </c>
      <c r="J96" s="544">
        <v>133.04</v>
      </c>
      <c r="K96" s="545">
        <v>128.30000000000001</v>
      </c>
      <c r="L96" s="544">
        <v>396.6</v>
      </c>
      <c r="M96" s="544">
        <v>364.23</v>
      </c>
      <c r="N96" s="236">
        <v>92.129769957237983</v>
      </c>
      <c r="O96" s="237">
        <v>103.7930735179238</v>
      </c>
      <c r="P96" s="237">
        <v>103.70072405470636</v>
      </c>
      <c r="Q96" s="237">
        <v>98.809909326424872</v>
      </c>
      <c r="R96" s="237">
        <v>116.00025451130544</v>
      </c>
      <c r="S96" s="237">
        <v>80.396025650059897</v>
      </c>
      <c r="T96" s="237">
        <v>153.78517122620056</v>
      </c>
      <c r="U96" s="237">
        <v>105.07858778927415</v>
      </c>
      <c r="V96" s="237">
        <v>107.16672235215505</v>
      </c>
      <c r="W96" s="237">
        <v>105.37782973748538</v>
      </c>
      <c r="X96" s="238">
        <v>101.57849234459101</v>
      </c>
      <c r="Y96" s="239">
        <v>65.762229795476472</v>
      </c>
      <c r="Z96" s="239">
        <v>3.7884471834042186</v>
      </c>
      <c r="AA96" s="239">
        <v>2.0740144810941271E-2</v>
      </c>
      <c r="AB96" s="239">
        <v>9.8809909326424868E-3</v>
      </c>
      <c r="AC96" s="239">
        <v>1.1600025451130544E-2</v>
      </c>
      <c r="AD96" s="239">
        <v>3.8590092312028745</v>
      </c>
      <c r="AE96" s="239">
        <v>0.1384066541035805</v>
      </c>
      <c r="AF96" s="239">
        <v>3.1523576336782246E-2</v>
      </c>
      <c r="AG96" s="239">
        <v>4.876085867023054</v>
      </c>
      <c r="AH96" s="239">
        <v>12.013072590073334</v>
      </c>
      <c r="AI96" s="239">
        <v>4.124086789190395</v>
      </c>
      <c r="AJ96" s="599">
        <v>94.635082848005425</v>
      </c>
    </row>
    <row r="97" spans="1:36" s="193" customFormat="1" ht="14.25" thickTop="1" thickBot="1" x14ac:dyDescent="0.25">
      <c r="A97" s="657"/>
      <c r="B97" s="51">
        <v>42979</v>
      </c>
      <c r="C97" s="544">
        <v>129.05356346207023</v>
      </c>
      <c r="D97" s="544">
        <v>119.71</v>
      </c>
      <c r="E97" s="544">
        <v>128.85</v>
      </c>
      <c r="F97" s="544">
        <v>122.02</v>
      </c>
      <c r="G97" s="544">
        <v>142.57</v>
      </c>
      <c r="H97" s="544">
        <v>112.55</v>
      </c>
      <c r="I97" s="544">
        <v>255.66</v>
      </c>
      <c r="J97" s="544">
        <v>133.16</v>
      </c>
      <c r="K97" s="545">
        <v>128.35</v>
      </c>
      <c r="L97" s="544">
        <v>396.78</v>
      </c>
      <c r="M97" s="544">
        <v>363.66</v>
      </c>
      <c r="N97" s="236">
        <v>92.405530189080793</v>
      </c>
      <c r="O97" s="237">
        <v>103.90591094523046</v>
      </c>
      <c r="P97" s="237">
        <v>103.66049879324216</v>
      </c>
      <c r="Q97" s="237">
        <v>98.785621761658035</v>
      </c>
      <c r="R97" s="237">
        <v>116.04265017092625</v>
      </c>
      <c r="S97" s="237">
        <v>79.310830808258757</v>
      </c>
      <c r="T97" s="237">
        <v>166.13165247904348</v>
      </c>
      <c r="U97" s="237">
        <v>105.17336703261985</v>
      </c>
      <c r="V97" s="237">
        <v>107.20848646842633</v>
      </c>
      <c r="W97" s="237">
        <v>105.42565628653416</v>
      </c>
      <c r="X97" s="238">
        <v>101.41952756783891</v>
      </c>
      <c r="Y97" s="239">
        <v>65.959067448965868</v>
      </c>
      <c r="Z97" s="239">
        <v>3.7925657495009117</v>
      </c>
      <c r="AA97" s="239">
        <v>2.0732099758648429E-2</v>
      </c>
      <c r="AB97" s="239">
        <v>9.8785621761658046E-3</v>
      </c>
      <c r="AC97" s="239">
        <v>1.1604265017092625E-2</v>
      </c>
      <c r="AD97" s="239">
        <v>3.8069198787964198</v>
      </c>
      <c r="AE97" s="239">
        <v>0.14951848723113911</v>
      </c>
      <c r="AF97" s="239">
        <v>3.155201010978595E-2</v>
      </c>
      <c r="AG97" s="239">
        <v>4.8779861343133977</v>
      </c>
      <c r="AH97" s="239">
        <v>12.018524816664895</v>
      </c>
      <c r="AI97" s="239">
        <v>4.1176328192542595</v>
      </c>
      <c r="AJ97" s="599">
        <v>94.795982271788588</v>
      </c>
    </row>
    <row r="98" spans="1:36" s="495" customFormat="1" ht="14.25" thickTop="1" thickBot="1" x14ac:dyDescent="0.25">
      <c r="A98" s="657"/>
      <c r="B98" s="51">
        <v>43009</v>
      </c>
      <c r="C98" s="544">
        <v>129.08966909392569</v>
      </c>
      <c r="D98" s="544">
        <v>119.5793515723883</v>
      </c>
      <c r="E98" s="544">
        <v>129.39794374762451</v>
      </c>
      <c r="F98" s="544">
        <v>123.29071616486407</v>
      </c>
      <c r="G98" s="544">
        <v>142.56837490829056</v>
      </c>
      <c r="H98" s="544">
        <v>113.11878742514969</v>
      </c>
      <c r="I98" s="544">
        <v>273.28340161390435</v>
      </c>
      <c r="J98" s="544">
        <v>133.2823122731925</v>
      </c>
      <c r="K98" s="545">
        <v>129.8506490316486</v>
      </c>
      <c r="L98" s="544">
        <v>397.79</v>
      </c>
      <c r="M98" s="545">
        <v>362.76</v>
      </c>
      <c r="N98" s="236">
        <v>92.431382710816052</v>
      </c>
      <c r="O98" s="237">
        <v>103.79251069558919</v>
      </c>
      <c r="P98" s="237">
        <v>104.10132240355954</v>
      </c>
      <c r="Q98" s="237">
        <v>99.814375133471557</v>
      </c>
      <c r="R98" s="237">
        <v>116.04132745262133</v>
      </c>
      <c r="S98" s="237">
        <v>79.711639366605382</v>
      </c>
      <c r="T98" s="237">
        <v>177.58359972311675</v>
      </c>
      <c r="U98" s="237">
        <v>105.26997257182886</v>
      </c>
      <c r="V98" s="237">
        <v>108.46195208123005</v>
      </c>
      <c r="W98" s="237">
        <v>105.6940163673079</v>
      </c>
      <c r="X98" s="238">
        <v>101.16853055191456</v>
      </c>
      <c r="Y98" s="239">
        <v>65.977520978980493</v>
      </c>
      <c r="Z98" s="239">
        <v>3.7884266403890052</v>
      </c>
      <c r="AA98" s="239">
        <v>2.0820264480711906E-2</v>
      </c>
      <c r="AB98" s="239">
        <v>9.9814375133471557E-3</v>
      </c>
      <c r="AC98" s="239">
        <v>1.1604132745262133E-2</v>
      </c>
      <c r="AD98" s="239">
        <v>3.8261586895970585</v>
      </c>
      <c r="AE98" s="239">
        <v>0.15982523975080506</v>
      </c>
      <c r="AF98" s="239">
        <v>3.1580991771548654E-2</v>
      </c>
      <c r="AG98" s="239">
        <v>4.9350188196959666</v>
      </c>
      <c r="AH98" s="239">
        <v>12.0491178658731</v>
      </c>
      <c r="AI98" s="239">
        <v>4.1074423404077303</v>
      </c>
      <c r="AJ98" s="240">
        <v>94.91749740120504</v>
      </c>
    </row>
    <row r="99" spans="1:36" s="495" customFormat="1" ht="14.25" thickTop="1" thickBot="1" x14ac:dyDescent="0.25">
      <c r="A99" s="657"/>
      <c r="B99" s="51">
        <v>43040</v>
      </c>
      <c r="C99" s="544">
        <v>129.9441690478385</v>
      </c>
      <c r="D99" s="544">
        <v>119.5793515723883</v>
      </c>
      <c r="E99" s="544">
        <v>130.00471968833145</v>
      </c>
      <c r="F99" s="544">
        <v>123.2788590080873</v>
      </c>
      <c r="G99" s="544">
        <v>142.48006603081438</v>
      </c>
      <c r="H99" s="544">
        <v>115.43949101796404</v>
      </c>
      <c r="I99" s="544">
        <v>282.57488764742391</v>
      </c>
      <c r="J99" s="544">
        <v>134.4221196613008</v>
      </c>
      <c r="K99" s="545">
        <v>129.8506490316486</v>
      </c>
      <c r="L99" s="544">
        <v>397.79</v>
      </c>
      <c r="M99" s="545">
        <v>363.41</v>
      </c>
      <c r="N99" s="236">
        <v>93.043225725217312</v>
      </c>
      <c r="O99" s="237">
        <v>103.79251069558919</v>
      </c>
      <c r="P99" s="237">
        <v>104.58947682086199</v>
      </c>
      <c r="Q99" s="237">
        <v>99.804775751366009</v>
      </c>
      <c r="R99" s="237">
        <v>115.96944980531856</v>
      </c>
      <c r="S99" s="237">
        <v>81.346974151197273</v>
      </c>
      <c r="T99" s="237">
        <v>183.62134488753259</v>
      </c>
      <c r="U99" s="237">
        <v>106.17022325353511</v>
      </c>
      <c r="V99" s="237">
        <v>108.46195208123005</v>
      </c>
      <c r="W99" s="237">
        <v>105.6940163673079</v>
      </c>
      <c r="X99" s="238">
        <v>101.34980617452659</v>
      </c>
      <c r="Y99" s="239">
        <v>66.414254522660116</v>
      </c>
      <c r="Z99" s="239">
        <v>3.7884266403890052</v>
      </c>
      <c r="AA99" s="239">
        <v>2.0917895364172399E-2</v>
      </c>
      <c r="AB99" s="239">
        <v>9.9804775751366013E-3</v>
      </c>
      <c r="AC99" s="239">
        <v>1.1596944980531855E-2</v>
      </c>
      <c r="AD99" s="239">
        <v>3.9046547592574687</v>
      </c>
      <c r="AE99" s="239">
        <v>0.16525921039877933</v>
      </c>
      <c r="AF99" s="239">
        <v>3.1851066976060528E-2</v>
      </c>
      <c r="AG99" s="239">
        <v>4.9350188196959666</v>
      </c>
      <c r="AH99" s="239">
        <v>12.0491178658731</v>
      </c>
      <c r="AI99" s="239">
        <v>4.1148021306857796</v>
      </c>
      <c r="AJ99" s="240">
        <v>95.44588033385611</v>
      </c>
    </row>
    <row r="100" spans="1:36" ht="14.25" thickTop="1" thickBot="1" x14ac:dyDescent="0.25">
      <c r="A100" s="658"/>
      <c r="B100" s="51">
        <v>43070</v>
      </c>
      <c r="C100" s="544">
        <v>130.29319015577474</v>
      </c>
      <c r="D100" s="544">
        <v>119.5793515723883</v>
      </c>
      <c r="E100" s="544">
        <v>130.23077347016346</v>
      </c>
      <c r="F100" s="544">
        <v>123.95471694436326</v>
      </c>
      <c r="G100" s="544">
        <v>143.06038151137199</v>
      </c>
      <c r="H100" s="544">
        <v>118.60408682634728</v>
      </c>
      <c r="I100" s="544">
        <v>295.54705896958404</v>
      </c>
      <c r="J100" s="544">
        <v>134.44717037312736</v>
      </c>
      <c r="K100" s="597">
        <v>129.8506490316486</v>
      </c>
      <c r="L100" s="544">
        <v>397.98</v>
      </c>
      <c r="M100" s="545">
        <v>361.94</v>
      </c>
      <c r="N100" s="236">
        <v>93.29313343532489</v>
      </c>
      <c r="O100" s="237">
        <v>103.79251069558919</v>
      </c>
      <c r="P100" s="237">
        <v>104.77133827044526</v>
      </c>
      <c r="Q100" s="237">
        <v>100.35194053138218</v>
      </c>
      <c r="R100" s="237">
        <v>116.4417886304509</v>
      </c>
      <c r="S100" s="237">
        <v>83.576976130186239</v>
      </c>
      <c r="T100" s="237">
        <v>192.05085383688612</v>
      </c>
      <c r="U100" s="237">
        <v>106.19000898280338</v>
      </c>
      <c r="V100" s="237">
        <v>108.46195208123005</v>
      </c>
      <c r="W100" s="237">
        <v>105.74449994685939</v>
      </c>
      <c r="X100" s="238">
        <v>100.93984438185012</v>
      </c>
      <c r="Y100" s="239">
        <v>66.592638646134901</v>
      </c>
      <c r="Z100" s="239">
        <v>3.7884266403890052</v>
      </c>
      <c r="AA100" s="239">
        <v>2.0954267654089049E-2</v>
      </c>
      <c r="AB100" s="239">
        <v>1.0035194053138219E-2</v>
      </c>
      <c r="AC100" s="239">
        <v>1.164417886304509E-2</v>
      </c>
      <c r="AD100" s="239">
        <v>4.0116948542489395</v>
      </c>
      <c r="AE100" s="239">
        <v>0.17284576845319752</v>
      </c>
      <c r="AF100" s="239">
        <v>3.1857002694841013E-2</v>
      </c>
      <c r="AG100" s="239">
        <v>4.9350188196959666</v>
      </c>
      <c r="AH100" s="239">
        <v>12.054872993941972</v>
      </c>
      <c r="AI100" s="239">
        <v>4.0981576819031149</v>
      </c>
      <c r="AJ100" s="241">
        <v>95.728146048032215</v>
      </c>
    </row>
    <row r="101" spans="1:36" ht="13.5" customHeight="1" thickBot="1" x14ac:dyDescent="0.25">
      <c r="A101" s="659">
        <v>2018</v>
      </c>
      <c r="B101" s="46">
        <v>43101</v>
      </c>
      <c r="C101" s="118">
        <v>130.48575352567059</v>
      </c>
      <c r="D101" s="118">
        <v>119.93537922305522</v>
      </c>
      <c r="E101" s="118">
        <v>130.08800266058537</v>
      </c>
      <c r="F101" s="118">
        <v>123.32628763519439</v>
      </c>
      <c r="G101" s="118">
        <v>141.88713499633164</v>
      </c>
      <c r="H101" s="118">
        <v>122.72426646706585</v>
      </c>
      <c r="I101" s="118">
        <v>302.93835381750455</v>
      </c>
      <c r="J101" s="118">
        <v>133.31988834093232</v>
      </c>
      <c r="K101" s="119">
        <v>128.67150118091641</v>
      </c>
      <c r="L101" s="594">
        <v>396.41</v>
      </c>
      <c r="M101" s="118">
        <v>356.93</v>
      </c>
      <c r="N101" s="242">
        <v>93.431013551246309</v>
      </c>
      <c r="O101" s="243">
        <v>104.1015356505991</v>
      </c>
      <c r="P101" s="243">
        <v>104.65647840755058</v>
      </c>
      <c r="Q101" s="243">
        <v>99.843173279788203</v>
      </c>
      <c r="R101" s="243">
        <v>115.48684274485727</v>
      </c>
      <c r="S101" s="243">
        <v>86.480351255771865</v>
      </c>
      <c r="T101" s="243">
        <v>196.85382664078534</v>
      </c>
      <c r="U101" s="243">
        <v>105.29965116573123</v>
      </c>
      <c r="V101" s="243">
        <v>107.47703072244938</v>
      </c>
      <c r="W101" s="243">
        <v>105.32734615793389</v>
      </c>
      <c r="X101" s="244">
        <v>99.542627659871158</v>
      </c>
      <c r="Y101" s="245">
        <v>66.691057472879606</v>
      </c>
      <c r="Z101" s="245">
        <v>3.7997060512468668</v>
      </c>
      <c r="AA101" s="245">
        <v>2.0931295681510118E-2</v>
      </c>
      <c r="AB101" s="245">
        <v>9.9843173279788207E-3</v>
      </c>
      <c r="AC101" s="245">
        <v>1.1548684274485728E-2</v>
      </c>
      <c r="AD101" s="245">
        <v>4.1510568602770492</v>
      </c>
      <c r="AE101" s="245">
        <v>0.17716844397670681</v>
      </c>
      <c r="AF101" s="245">
        <v>3.1589895349719371E-2</v>
      </c>
      <c r="AG101" s="245">
        <v>4.8902048978714472</v>
      </c>
      <c r="AH101" s="245">
        <v>12.007317462004464</v>
      </c>
      <c r="AI101" s="245">
        <v>4.041430682990768</v>
      </c>
      <c r="AJ101" s="246">
        <v>95.831996063880609</v>
      </c>
    </row>
    <row r="102" spans="1:36" ht="14.25" thickTop="1" thickBot="1" x14ac:dyDescent="0.25">
      <c r="A102" s="660"/>
      <c r="B102" s="37">
        <v>43132</v>
      </c>
      <c r="C102" s="195">
        <v>131.3041478477279</v>
      </c>
      <c r="D102" s="195">
        <v>120.0157725635284</v>
      </c>
      <c r="E102" s="195">
        <v>130.74236887115168</v>
      </c>
      <c r="F102" s="195">
        <v>123.33814479197113</v>
      </c>
      <c r="G102" s="195">
        <v>142.16467718268527</v>
      </c>
      <c r="H102" s="195">
        <v>121.61976047904189</v>
      </c>
      <c r="I102" s="195">
        <v>310.58400496585966</v>
      </c>
      <c r="J102" s="195">
        <v>133.39504047641199</v>
      </c>
      <c r="K102" s="194">
        <v>128.68353330184226</v>
      </c>
      <c r="L102" s="595">
        <v>396.41</v>
      </c>
      <c r="M102" s="195">
        <v>361.61</v>
      </c>
      <c r="N102" s="247">
        <v>94.017004043912294</v>
      </c>
      <c r="O102" s="248">
        <v>104.17131547914974</v>
      </c>
      <c r="P102" s="248">
        <v>105.18291944581793</v>
      </c>
      <c r="Q102" s="248">
        <v>99.852772661893738</v>
      </c>
      <c r="R102" s="248">
        <v>115.71274392209448</v>
      </c>
      <c r="S102" s="248">
        <v>85.702036839575712</v>
      </c>
      <c r="T102" s="248">
        <v>201.82208393388765</v>
      </c>
      <c r="U102" s="248">
        <v>105.35900835353605</v>
      </c>
      <c r="V102" s="248">
        <v>107.48708094039614</v>
      </c>
      <c r="W102" s="248">
        <v>105.32734615793389</v>
      </c>
      <c r="X102" s="249">
        <v>100.84781214267787</v>
      </c>
      <c r="Y102" s="250">
        <v>67.10933748654459</v>
      </c>
      <c r="Z102" s="250">
        <v>3.8022530149889655</v>
      </c>
      <c r="AA102" s="250">
        <v>2.1036583889163584E-2</v>
      </c>
      <c r="AB102" s="250">
        <v>9.9852772661893734E-3</v>
      </c>
      <c r="AC102" s="250">
        <v>1.1571274392209447E-2</v>
      </c>
      <c r="AD102" s="250">
        <v>4.1136977682996339</v>
      </c>
      <c r="AE102" s="250">
        <v>0.1816398755404989</v>
      </c>
      <c r="AF102" s="250">
        <v>3.1607702506060813E-2</v>
      </c>
      <c r="AG102" s="250">
        <v>4.8906621827880237</v>
      </c>
      <c r="AH102" s="250">
        <v>12.007317462004464</v>
      </c>
      <c r="AI102" s="250">
        <v>4.0944211729927211</v>
      </c>
      <c r="AJ102" s="246">
        <v>96.273529801212533</v>
      </c>
    </row>
    <row r="103" spans="1:36" ht="14.25" thickTop="1" thickBot="1" x14ac:dyDescent="0.25">
      <c r="A103" s="660"/>
      <c r="B103" s="37">
        <v>43160</v>
      </c>
      <c r="C103" s="195">
        <v>132.3993520140105</v>
      </c>
      <c r="D103" s="195">
        <v>119.93537922305524</v>
      </c>
      <c r="E103" s="195">
        <v>129.54071455720262</v>
      </c>
      <c r="F103" s="195">
        <v>123.74128812238135</v>
      </c>
      <c r="G103" s="195">
        <v>141.78621056493031</v>
      </c>
      <c r="H103" s="195">
        <v>124.66025449101795</v>
      </c>
      <c r="I103" s="195">
        <v>242.26689509621346</v>
      </c>
      <c r="J103" s="195">
        <v>133.74575044198377</v>
      </c>
      <c r="K103" s="194">
        <v>128.73166178554561</v>
      </c>
      <c r="L103" s="595">
        <v>396.41</v>
      </c>
      <c r="M103" s="195">
        <v>362.59</v>
      </c>
      <c r="N103" s="247">
        <v>94.801197203215324</v>
      </c>
      <c r="O103" s="248">
        <v>104.10153565059912</v>
      </c>
      <c r="P103" s="248">
        <v>104.21618226645425</v>
      </c>
      <c r="Q103" s="248">
        <v>100.17915165348232</v>
      </c>
      <c r="R103" s="248">
        <v>115.40469686222555</v>
      </c>
      <c r="S103" s="248">
        <v>87.844587760565119</v>
      </c>
      <c r="T103" s="248">
        <v>157.42861465736141</v>
      </c>
      <c r="U103" s="248">
        <v>105.63600856329181</v>
      </c>
      <c r="V103" s="248">
        <v>107.52728181218311</v>
      </c>
      <c r="W103" s="248">
        <v>105.32734615793389</v>
      </c>
      <c r="X103" s="249">
        <v>101.12112000446217</v>
      </c>
      <c r="Y103" s="250">
        <v>67.669094563655094</v>
      </c>
      <c r="Z103" s="250">
        <v>3.7997060512468677</v>
      </c>
      <c r="AA103" s="250">
        <v>2.084323645329085E-2</v>
      </c>
      <c r="AB103" s="250">
        <v>1.0017915165348232E-2</v>
      </c>
      <c r="AC103" s="250">
        <v>1.1540469686222554E-2</v>
      </c>
      <c r="AD103" s="250">
        <v>4.2165402125071259</v>
      </c>
      <c r="AE103" s="250">
        <v>0.14168575319162527</v>
      </c>
      <c r="AF103" s="250">
        <v>3.1690802568987542E-2</v>
      </c>
      <c r="AG103" s="250">
        <v>4.8924913224543305</v>
      </c>
      <c r="AH103" s="250">
        <v>12.007317462004464</v>
      </c>
      <c r="AI103" s="250">
        <v>4.1055174721811634</v>
      </c>
      <c r="AJ103" s="246">
        <v>96.906445261114527</v>
      </c>
    </row>
    <row r="104" spans="1:36" ht="14.25" thickTop="1" thickBot="1" x14ac:dyDescent="0.25">
      <c r="A104" s="660"/>
      <c r="B104" s="37">
        <v>43191</v>
      </c>
      <c r="C104" s="195">
        <v>132.53</v>
      </c>
      <c r="D104" s="195">
        <v>119.91</v>
      </c>
      <c r="E104" s="195">
        <v>130.93</v>
      </c>
      <c r="F104" s="195">
        <v>124.27</v>
      </c>
      <c r="G104" s="195">
        <v>142.43</v>
      </c>
      <c r="H104" s="195">
        <v>126.82</v>
      </c>
      <c r="I104" s="195">
        <v>256.75</v>
      </c>
      <c r="J104" s="195">
        <v>134.21</v>
      </c>
      <c r="K104" s="194">
        <v>129.12</v>
      </c>
      <c r="L104" s="595">
        <v>396.41</v>
      </c>
      <c r="M104" s="195">
        <v>365.71</v>
      </c>
      <c r="N104" s="247">
        <v>94.894744379206642</v>
      </c>
      <c r="O104" s="248">
        <v>104.07950698724069</v>
      </c>
      <c r="P104" s="248">
        <v>105.33386967015286</v>
      </c>
      <c r="Q104" s="248">
        <v>100.60718911917098</v>
      </c>
      <c r="R104" s="248">
        <v>115.92869933257366</v>
      </c>
      <c r="S104" s="248">
        <v>89.36649989429921</v>
      </c>
      <c r="T104" s="248">
        <v>166.83995061407501</v>
      </c>
      <c r="U104" s="248">
        <v>106.0026854118948</v>
      </c>
      <c r="V104" s="248">
        <v>107.85165385900434</v>
      </c>
      <c r="W104" s="248">
        <v>105.32734615793389</v>
      </c>
      <c r="X104" s="249">
        <v>101.99124299299997</v>
      </c>
      <c r="Y104" s="250">
        <v>67.735868537877693</v>
      </c>
      <c r="Z104" s="250">
        <v>3.798902005034285</v>
      </c>
      <c r="AA104" s="250">
        <v>2.1066773934030572E-2</v>
      </c>
      <c r="AB104" s="250">
        <v>1.0060718911917099E-2</v>
      </c>
      <c r="AC104" s="250">
        <v>1.1592869933257366E-2</v>
      </c>
      <c r="AD104" s="250">
        <v>4.2895919949263615</v>
      </c>
      <c r="AE104" s="250">
        <v>0.1501559555526675</v>
      </c>
      <c r="AF104" s="250">
        <v>3.1800805623568441E-2</v>
      </c>
      <c r="AG104" s="250">
        <v>4.9072502505846973</v>
      </c>
      <c r="AH104" s="250">
        <v>12.007317462004464</v>
      </c>
      <c r="AI104" s="250">
        <v>4.1408444655157988</v>
      </c>
      <c r="AJ104" s="246">
        <v>97.104451839898729</v>
      </c>
    </row>
    <row r="105" spans="1:36" s="193" customFormat="1" ht="14.25" thickTop="1" thickBot="1" x14ac:dyDescent="0.25">
      <c r="A105" s="660"/>
      <c r="B105" s="37">
        <v>43221</v>
      </c>
      <c r="C105" s="544">
        <v>132.66</v>
      </c>
      <c r="D105" s="544">
        <v>119.89</v>
      </c>
      <c r="E105" s="544">
        <v>133.01</v>
      </c>
      <c r="F105" s="544">
        <v>124.55</v>
      </c>
      <c r="G105" s="544">
        <v>142.28</v>
      </c>
      <c r="H105" s="544">
        <v>130.85</v>
      </c>
      <c r="I105" s="544">
        <v>277.25</v>
      </c>
      <c r="J105" s="544">
        <v>134.31</v>
      </c>
      <c r="K105" s="545">
        <v>129.24</v>
      </c>
      <c r="L105" s="647">
        <v>396.23</v>
      </c>
      <c r="M105" s="544">
        <v>363</v>
      </c>
      <c r="N105" s="648">
        <v>94.987827581268803</v>
      </c>
      <c r="O105" s="648">
        <v>104.06214738303967</v>
      </c>
      <c r="P105" s="648">
        <v>107.00724054706356</v>
      </c>
      <c r="Q105" s="648">
        <v>100.83387305699482</v>
      </c>
      <c r="R105" s="648">
        <v>115.80660914862445</v>
      </c>
      <c r="S105" s="648">
        <v>92.206327954337254</v>
      </c>
      <c r="T105" s="648">
        <v>180.16115407108975</v>
      </c>
      <c r="U105" s="648">
        <v>106.08166811468288</v>
      </c>
      <c r="V105" s="648">
        <v>107.95188773805546</v>
      </c>
      <c r="W105" s="648">
        <v>105.27951960888511</v>
      </c>
      <c r="X105" s="648">
        <v>101.23546308949439</v>
      </c>
      <c r="Y105" s="648">
        <v>67.80231132750967</v>
      </c>
      <c r="Z105" s="648">
        <v>3.7982683794809482</v>
      </c>
      <c r="AA105" s="648">
        <v>2.1401448109412712E-2</v>
      </c>
      <c r="AB105" s="648">
        <v>1.0083387305699482E-2</v>
      </c>
      <c r="AC105" s="648">
        <v>1.1580660914862444E-2</v>
      </c>
      <c r="AD105" s="648">
        <v>4.4259037418081881</v>
      </c>
      <c r="AE105" s="648">
        <v>0.16214503866398075</v>
      </c>
      <c r="AF105" s="648">
        <v>3.1824500434404865E-2</v>
      </c>
      <c r="AG105" s="648">
        <v>4.9118108920815233</v>
      </c>
      <c r="AH105" s="648">
        <v>12.001865235412904</v>
      </c>
      <c r="AI105" s="648">
        <v>4.1101598014334719</v>
      </c>
      <c r="AJ105" s="649">
        <v>97.287354413155057</v>
      </c>
    </row>
    <row r="106" spans="1:36" s="193" customFormat="1" ht="14.25" thickTop="1" thickBot="1" x14ac:dyDescent="0.25">
      <c r="A106" s="660"/>
      <c r="B106" s="37">
        <v>43252</v>
      </c>
      <c r="C106" s="544">
        <v>132.52000000000001</v>
      </c>
      <c r="D106" s="544">
        <v>120.08</v>
      </c>
      <c r="E106" s="544">
        <v>133.41999999999999</v>
      </c>
      <c r="F106" s="544">
        <v>124.61</v>
      </c>
      <c r="G106" s="544">
        <v>141.94999999999999</v>
      </c>
      <c r="H106" s="544">
        <v>133.43</v>
      </c>
      <c r="I106" s="544">
        <v>282.31</v>
      </c>
      <c r="J106" s="544">
        <v>134.63999999999999</v>
      </c>
      <c r="K106" s="545">
        <v>129.29</v>
      </c>
      <c r="L106" s="647">
        <v>396.23</v>
      </c>
      <c r="M106" s="544">
        <v>363.17</v>
      </c>
      <c r="N106" s="648">
        <v>94.88758413289419</v>
      </c>
      <c r="O106" s="648">
        <v>104.2270636229494</v>
      </c>
      <c r="P106" s="648">
        <v>107.33708769106998</v>
      </c>
      <c r="Q106" s="648">
        <v>100.88244818652851</v>
      </c>
      <c r="R106" s="648">
        <v>115.53801074393617</v>
      </c>
      <c r="S106" s="648">
        <v>94.024381650341766</v>
      </c>
      <c r="T106" s="648">
        <v>183.44921697316266</v>
      </c>
      <c r="U106" s="648">
        <v>106.34231103388356</v>
      </c>
      <c r="V106" s="648">
        <v>107.99365185432676</v>
      </c>
      <c r="W106" s="648">
        <v>105.27951960888511</v>
      </c>
      <c r="X106" s="648">
        <v>101.28287363694676</v>
      </c>
      <c r="Y106" s="648">
        <v>67.730757554059863</v>
      </c>
      <c r="Z106" s="648">
        <v>3.804287822237653</v>
      </c>
      <c r="AA106" s="648">
        <v>2.1467417538213997E-2</v>
      </c>
      <c r="AB106" s="648">
        <v>1.0088244818652852E-2</v>
      </c>
      <c r="AC106" s="648">
        <v>1.1553801074393617E-2</v>
      </c>
      <c r="AD106" s="648">
        <v>4.513170319216405</v>
      </c>
      <c r="AE106" s="648">
        <v>0.16510429527584639</v>
      </c>
      <c r="AF106" s="648">
        <v>3.190269331016507E-2</v>
      </c>
      <c r="AG106" s="648">
        <v>4.9137111593718679</v>
      </c>
      <c r="AH106" s="648">
        <v>12.001865235412904</v>
      </c>
      <c r="AI106" s="648">
        <v>4.1120846696600379</v>
      </c>
      <c r="AJ106" s="649">
        <v>97.315993211976007</v>
      </c>
    </row>
    <row r="107" spans="1:36" ht="14.25" thickTop="1" thickBot="1" x14ac:dyDescent="0.25">
      <c r="A107" s="660"/>
      <c r="B107" s="37">
        <v>43282</v>
      </c>
      <c r="C107" s="534">
        <v>132.59</v>
      </c>
      <c r="D107" s="534">
        <v>119.985</v>
      </c>
      <c r="E107" s="534">
        <v>133.21499999999997</v>
      </c>
      <c r="F107" s="534">
        <v>124.58</v>
      </c>
      <c r="G107" s="534">
        <v>142.11500000000001</v>
      </c>
      <c r="H107" s="534">
        <v>132.13999999999999</v>
      </c>
      <c r="I107" s="534">
        <v>279.77999999999997</v>
      </c>
      <c r="J107" s="534">
        <v>134.47499999999999</v>
      </c>
      <c r="K107" s="598">
        <v>129.26499999999999</v>
      </c>
      <c r="L107" s="596">
        <v>396.23</v>
      </c>
      <c r="M107" s="534">
        <v>363.08500000000004</v>
      </c>
      <c r="N107" s="639">
        <v>94.937705857081482</v>
      </c>
      <c r="O107" s="639">
        <v>104.14460550299454</v>
      </c>
      <c r="P107" s="639">
        <v>107.17216411906676</v>
      </c>
      <c r="Q107" s="639">
        <v>100.85816062176166</v>
      </c>
      <c r="R107" s="639">
        <v>115.67230994628032</v>
      </c>
      <c r="S107" s="639">
        <v>93.115354802339496</v>
      </c>
      <c r="T107" s="639">
        <v>181.80518552212618</v>
      </c>
      <c r="U107" s="639">
        <v>106.21198957428324</v>
      </c>
      <c r="V107" s="639">
        <v>107.9727697961911</v>
      </c>
      <c r="W107" s="639">
        <v>105.27951960888511</v>
      </c>
      <c r="X107" s="639">
        <v>101.25916836322057</v>
      </c>
      <c r="Y107" s="639">
        <v>67.766534440784767</v>
      </c>
      <c r="Z107" s="639">
        <v>3.8012781008593004</v>
      </c>
      <c r="AA107" s="639">
        <v>2.1434432823813351E-2</v>
      </c>
      <c r="AB107" s="639">
        <v>1.0085816062176164E-2</v>
      </c>
      <c r="AC107" s="639">
        <v>1.1567230994628032E-2</v>
      </c>
      <c r="AD107" s="639">
        <v>4.4695370305122957</v>
      </c>
      <c r="AE107" s="639">
        <v>0.16362466696991354</v>
      </c>
      <c r="AF107" s="639">
        <v>3.1863596872284974E-2</v>
      </c>
      <c r="AG107" s="639">
        <v>4.9127610257266952</v>
      </c>
      <c r="AH107" s="639">
        <v>12.001865235412904</v>
      </c>
      <c r="AI107" s="639">
        <v>4.1111222355467545</v>
      </c>
      <c r="AJ107" s="640">
        <v>97.301673812565539</v>
      </c>
    </row>
    <row r="108" spans="1:36" ht="14.25" thickTop="1" thickBot="1" x14ac:dyDescent="0.25">
      <c r="A108" s="660"/>
      <c r="B108" s="37">
        <v>43313</v>
      </c>
      <c r="C108" s="534">
        <v>132.55500000000001</v>
      </c>
      <c r="D108" s="534">
        <v>120.0325</v>
      </c>
      <c r="E108" s="534">
        <v>133.3175</v>
      </c>
      <c r="F108" s="534">
        <v>124.595</v>
      </c>
      <c r="G108" s="534">
        <v>142.0325</v>
      </c>
      <c r="H108" s="534">
        <v>132.785</v>
      </c>
      <c r="I108" s="534">
        <v>281.04499999999996</v>
      </c>
      <c r="J108" s="534">
        <v>134.5575</v>
      </c>
      <c r="K108" s="598">
        <v>129.27749999999997</v>
      </c>
      <c r="L108" s="596">
        <v>396.23</v>
      </c>
      <c r="M108" s="534">
        <v>363.12750000000005</v>
      </c>
      <c r="N108" s="639">
        <v>94.912644994987829</v>
      </c>
      <c r="O108" s="639">
        <v>104.18583456297198</v>
      </c>
      <c r="P108" s="639">
        <v>107.25462590506838</v>
      </c>
      <c r="Q108" s="639">
        <v>100.87030440414509</v>
      </c>
      <c r="R108" s="639">
        <v>115.60516034510826</v>
      </c>
      <c r="S108" s="639">
        <v>93.569868226340645</v>
      </c>
      <c r="T108" s="639">
        <v>182.62720124764442</v>
      </c>
      <c r="U108" s="639">
        <v>106.27715030408341</v>
      </c>
      <c r="V108" s="639">
        <v>107.98321082525892</v>
      </c>
      <c r="W108" s="639">
        <v>105.27951960888511</v>
      </c>
      <c r="X108" s="639">
        <v>101.27102100008369</v>
      </c>
      <c r="Y108" s="639">
        <v>67.748645997422315</v>
      </c>
      <c r="Z108" s="639">
        <v>3.8027829615484769</v>
      </c>
      <c r="AA108" s="639">
        <v>2.1450925181013675E-2</v>
      </c>
      <c r="AB108" s="639">
        <v>1.0087030440414509E-2</v>
      </c>
      <c r="AC108" s="639">
        <v>1.1560516034510826E-2</v>
      </c>
      <c r="AD108" s="639">
        <v>4.4913536748643512</v>
      </c>
      <c r="AE108" s="639">
        <v>0.16436448112287999</v>
      </c>
      <c r="AF108" s="639">
        <v>3.1883145091225022E-2</v>
      </c>
      <c r="AG108" s="639">
        <v>4.9132360925492806</v>
      </c>
      <c r="AH108" s="639">
        <v>12.001865235412904</v>
      </c>
      <c r="AI108" s="639">
        <v>4.1116034526033971</v>
      </c>
      <c r="AJ108" s="640">
        <v>97.30883351227078</v>
      </c>
    </row>
    <row r="109" spans="1:36" ht="14.25" thickTop="1" thickBot="1" x14ac:dyDescent="0.25">
      <c r="A109" s="660"/>
      <c r="B109" s="37">
        <v>43344</v>
      </c>
      <c r="C109" s="534"/>
      <c r="D109" s="534"/>
      <c r="E109" s="534"/>
      <c r="F109" s="534"/>
      <c r="G109" s="534"/>
      <c r="H109" s="534"/>
      <c r="I109" s="534"/>
      <c r="J109" s="534"/>
      <c r="K109" s="598"/>
      <c r="L109" s="596"/>
      <c r="M109" s="534"/>
      <c r="N109" s="639" t="s">
        <v>163</v>
      </c>
      <c r="O109" s="639" t="s">
        <v>163</v>
      </c>
      <c r="P109" s="639" t="s">
        <v>163</v>
      </c>
      <c r="Q109" s="639" t="s">
        <v>163</v>
      </c>
      <c r="R109" s="639" t="s">
        <v>163</v>
      </c>
      <c r="S109" s="639" t="s">
        <v>163</v>
      </c>
      <c r="T109" s="639" t="s">
        <v>163</v>
      </c>
      <c r="U109" s="639" t="s">
        <v>163</v>
      </c>
      <c r="V109" s="639" t="s">
        <v>163</v>
      </c>
      <c r="W109" s="639" t="s">
        <v>163</v>
      </c>
      <c r="X109" s="639" t="s">
        <v>163</v>
      </c>
      <c r="Y109" s="639" t="s">
        <v>163</v>
      </c>
      <c r="Z109" s="639" t="s">
        <v>163</v>
      </c>
      <c r="AA109" s="639" t="s">
        <v>163</v>
      </c>
      <c r="AB109" s="639" t="s">
        <v>163</v>
      </c>
      <c r="AC109" s="639" t="s">
        <v>163</v>
      </c>
      <c r="AD109" s="639" t="s">
        <v>163</v>
      </c>
      <c r="AE109" s="639" t="s">
        <v>163</v>
      </c>
      <c r="AF109" s="639" t="s">
        <v>163</v>
      </c>
      <c r="AG109" s="639" t="s">
        <v>163</v>
      </c>
      <c r="AH109" s="639" t="s">
        <v>163</v>
      </c>
      <c r="AI109" s="639" t="s">
        <v>163</v>
      </c>
      <c r="AJ109" s="640" t="s">
        <v>163</v>
      </c>
    </row>
    <row r="110" spans="1:36" ht="14.25" thickTop="1" thickBot="1" x14ac:dyDescent="0.25">
      <c r="A110" s="660"/>
      <c r="B110" s="37">
        <v>43374</v>
      </c>
      <c r="C110" s="534"/>
      <c r="D110" s="534"/>
      <c r="E110" s="534"/>
      <c r="F110" s="534"/>
      <c r="G110" s="534"/>
      <c r="H110" s="534"/>
      <c r="I110" s="534"/>
      <c r="J110" s="534"/>
      <c r="K110" s="598"/>
      <c r="L110" s="596"/>
      <c r="M110" s="534"/>
      <c r="N110" s="639" t="s">
        <v>163</v>
      </c>
      <c r="O110" s="639" t="s">
        <v>163</v>
      </c>
      <c r="P110" s="639" t="s">
        <v>163</v>
      </c>
      <c r="Q110" s="639" t="s">
        <v>163</v>
      </c>
      <c r="R110" s="639" t="s">
        <v>163</v>
      </c>
      <c r="S110" s="639" t="s">
        <v>163</v>
      </c>
      <c r="T110" s="639" t="s">
        <v>163</v>
      </c>
      <c r="U110" s="639" t="s">
        <v>163</v>
      </c>
      <c r="V110" s="639" t="s">
        <v>163</v>
      </c>
      <c r="W110" s="639" t="s">
        <v>163</v>
      </c>
      <c r="X110" s="639" t="s">
        <v>163</v>
      </c>
      <c r="Y110" s="639" t="s">
        <v>163</v>
      </c>
      <c r="Z110" s="639" t="s">
        <v>163</v>
      </c>
      <c r="AA110" s="639" t="s">
        <v>163</v>
      </c>
      <c r="AB110" s="639" t="s">
        <v>163</v>
      </c>
      <c r="AC110" s="639" t="s">
        <v>163</v>
      </c>
      <c r="AD110" s="639" t="s">
        <v>163</v>
      </c>
      <c r="AE110" s="639" t="s">
        <v>163</v>
      </c>
      <c r="AF110" s="639" t="s">
        <v>163</v>
      </c>
      <c r="AG110" s="639" t="s">
        <v>163</v>
      </c>
      <c r="AH110" s="639" t="s">
        <v>163</v>
      </c>
      <c r="AI110" s="639" t="s">
        <v>163</v>
      </c>
      <c r="AJ110" s="640" t="s">
        <v>163</v>
      </c>
    </row>
    <row r="111" spans="1:36" ht="14.25" thickTop="1" thickBot="1" x14ac:dyDescent="0.25">
      <c r="A111" s="660"/>
      <c r="B111" s="37">
        <v>43405</v>
      </c>
      <c r="C111" s="121"/>
      <c r="D111" s="122"/>
      <c r="E111" s="122"/>
      <c r="F111" s="122"/>
      <c r="G111" s="122"/>
      <c r="H111" s="122"/>
      <c r="I111" s="122"/>
      <c r="J111" s="122"/>
      <c r="K111" s="194"/>
      <c r="L111" s="121"/>
      <c r="M111" s="124"/>
      <c r="N111" s="247" t="s">
        <v>163</v>
      </c>
      <c r="O111" s="248" t="s">
        <v>163</v>
      </c>
      <c r="P111" s="248" t="s">
        <v>163</v>
      </c>
      <c r="Q111" s="248" t="s">
        <v>163</v>
      </c>
      <c r="R111" s="248" t="s">
        <v>163</v>
      </c>
      <c r="S111" s="248" t="s">
        <v>163</v>
      </c>
      <c r="T111" s="248" t="s">
        <v>163</v>
      </c>
      <c r="U111" s="248" t="s">
        <v>163</v>
      </c>
      <c r="V111" s="248" t="s">
        <v>163</v>
      </c>
      <c r="W111" s="248" t="s">
        <v>163</v>
      </c>
      <c r="X111" s="249" t="s">
        <v>163</v>
      </c>
      <c r="Y111" s="250" t="s">
        <v>163</v>
      </c>
      <c r="Z111" s="250" t="s">
        <v>163</v>
      </c>
      <c r="AA111" s="250" t="s">
        <v>163</v>
      </c>
      <c r="AB111" s="250" t="s">
        <v>163</v>
      </c>
      <c r="AC111" s="250" t="s">
        <v>163</v>
      </c>
      <c r="AD111" s="250" t="s">
        <v>163</v>
      </c>
      <c r="AE111" s="250" t="s">
        <v>163</v>
      </c>
      <c r="AF111" s="250" t="s">
        <v>163</v>
      </c>
      <c r="AG111" s="250" t="s">
        <v>163</v>
      </c>
      <c r="AH111" s="250" t="s">
        <v>163</v>
      </c>
      <c r="AI111" s="250" t="s">
        <v>163</v>
      </c>
      <c r="AJ111" s="246" t="s">
        <v>163</v>
      </c>
    </row>
    <row r="112" spans="1:36" ht="14.25" thickTop="1" thickBot="1" x14ac:dyDescent="0.25">
      <c r="A112" s="664"/>
      <c r="B112" s="47">
        <v>43435</v>
      </c>
      <c r="C112" s="125"/>
      <c r="D112" s="126"/>
      <c r="E112" s="126"/>
      <c r="F112" s="126"/>
      <c r="G112" s="126"/>
      <c r="H112" s="126"/>
      <c r="I112" s="126"/>
      <c r="J112" s="126"/>
      <c r="K112" s="127"/>
      <c r="L112" s="125"/>
      <c r="M112" s="128"/>
      <c r="N112" s="251" t="s">
        <v>163</v>
      </c>
      <c r="O112" s="252" t="s">
        <v>163</v>
      </c>
      <c r="P112" s="252" t="s">
        <v>163</v>
      </c>
      <c r="Q112" s="252" t="s">
        <v>163</v>
      </c>
      <c r="R112" s="252" t="s">
        <v>163</v>
      </c>
      <c r="S112" s="252" t="s">
        <v>163</v>
      </c>
      <c r="T112" s="252" t="s">
        <v>163</v>
      </c>
      <c r="U112" s="252" t="s">
        <v>163</v>
      </c>
      <c r="V112" s="252" t="s">
        <v>163</v>
      </c>
      <c r="W112" s="252" t="s">
        <v>163</v>
      </c>
      <c r="X112" s="253" t="s">
        <v>163</v>
      </c>
      <c r="Y112" s="254" t="s">
        <v>163</v>
      </c>
      <c r="Z112" s="254" t="s">
        <v>163</v>
      </c>
      <c r="AA112" s="254" t="s">
        <v>163</v>
      </c>
      <c r="AB112" s="254" t="s">
        <v>163</v>
      </c>
      <c r="AC112" s="254" t="s">
        <v>163</v>
      </c>
      <c r="AD112" s="254" t="s">
        <v>163</v>
      </c>
      <c r="AE112" s="254" t="s">
        <v>163</v>
      </c>
      <c r="AF112" s="254" t="s">
        <v>163</v>
      </c>
      <c r="AG112" s="254" t="s">
        <v>163</v>
      </c>
      <c r="AH112" s="254" t="s">
        <v>163</v>
      </c>
      <c r="AI112" s="254" t="s">
        <v>163</v>
      </c>
      <c r="AJ112" s="255" t="s">
        <v>163</v>
      </c>
    </row>
    <row r="113" spans="1:36" ht="13.5" customHeight="1" thickBot="1" x14ac:dyDescent="0.25">
      <c r="A113" s="656">
        <v>2019</v>
      </c>
      <c r="B113" s="51">
        <v>43466</v>
      </c>
      <c r="C113" s="105"/>
      <c r="D113" s="106"/>
      <c r="E113" s="106"/>
      <c r="F113" s="106"/>
      <c r="G113" s="106"/>
      <c r="H113" s="106"/>
      <c r="I113" s="106"/>
      <c r="J113" s="106"/>
      <c r="K113" s="107"/>
      <c r="L113" s="105"/>
      <c r="M113" s="108"/>
      <c r="N113" s="236" t="s">
        <v>163</v>
      </c>
      <c r="O113" s="237" t="s">
        <v>163</v>
      </c>
      <c r="P113" s="237" t="s">
        <v>163</v>
      </c>
      <c r="Q113" s="237" t="s">
        <v>163</v>
      </c>
      <c r="R113" s="237" t="s">
        <v>163</v>
      </c>
      <c r="S113" s="237" t="s">
        <v>163</v>
      </c>
      <c r="T113" s="237" t="s">
        <v>163</v>
      </c>
      <c r="U113" s="237" t="s">
        <v>163</v>
      </c>
      <c r="V113" s="237" t="s">
        <v>163</v>
      </c>
      <c r="W113" s="237" t="s">
        <v>163</v>
      </c>
      <c r="X113" s="238" t="s">
        <v>163</v>
      </c>
      <c r="Y113" s="239" t="s">
        <v>163</v>
      </c>
      <c r="Z113" s="239" t="s">
        <v>163</v>
      </c>
      <c r="AA113" s="239" t="s">
        <v>163</v>
      </c>
      <c r="AB113" s="239" t="s">
        <v>163</v>
      </c>
      <c r="AC113" s="239" t="s">
        <v>163</v>
      </c>
      <c r="AD113" s="239" t="s">
        <v>163</v>
      </c>
      <c r="AE113" s="239" t="s">
        <v>163</v>
      </c>
      <c r="AF113" s="239" t="s">
        <v>163</v>
      </c>
      <c r="AG113" s="239" t="s">
        <v>163</v>
      </c>
      <c r="AH113" s="239" t="s">
        <v>163</v>
      </c>
      <c r="AI113" s="239" t="s">
        <v>163</v>
      </c>
      <c r="AJ113" s="240" t="s">
        <v>163</v>
      </c>
    </row>
    <row r="114" spans="1:36" ht="14.25" thickTop="1" thickBot="1" x14ac:dyDescent="0.25">
      <c r="A114" s="657"/>
      <c r="B114" s="51">
        <v>43497</v>
      </c>
      <c r="C114" s="109"/>
      <c r="D114" s="110"/>
      <c r="E114" s="110"/>
      <c r="F114" s="110"/>
      <c r="G114" s="110"/>
      <c r="H114" s="110"/>
      <c r="I114" s="110"/>
      <c r="J114" s="110"/>
      <c r="K114" s="111"/>
      <c r="L114" s="109"/>
      <c r="M114" s="112"/>
      <c r="N114" s="236" t="s">
        <v>163</v>
      </c>
      <c r="O114" s="237" t="s">
        <v>163</v>
      </c>
      <c r="P114" s="237" t="s">
        <v>163</v>
      </c>
      <c r="Q114" s="237" t="s">
        <v>163</v>
      </c>
      <c r="R114" s="237" t="s">
        <v>163</v>
      </c>
      <c r="S114" s="237" t="s">
        <v>163</v>
      </c>
      <c r="T114" s="237" t="s">
        <v>163</v>
      </c>
      <c r="U114" s="237" t="s">
        <v>163</v>
      </c>
      <c r="V114" s="237" t="s">
        <v>163</v>
      </c>
      <c r="W114" s="237" t="s">
        <v>163</v>
      </c>
      <c r="X114" s="238" t="s">
        <v>163</v>
      </c>
      <c r="Y114" s="239" t="s">
        <v>163</v>
      </c>
      <c r="Z114" s="239" t="s">
        <v>163</v>
      </c>
      <c r="AA114" s="239" t="s">
        <v>163</v>
      </c>
      <c r="AB114" s="239" t="s">
        <v>163</v>
      </c>
      <c r="AC114" s="239" t="s">
        <v>163</v>
      </c>
      <c r="AD114" s="239" t="s">
        <v>163</v>
      </c>
      <c r="AE114" s="239" t="s">
        <v>163</v>
      </c>
      <c r="AF114" s="239" t="s">
        <v>163</v>
      </c>
      <c r="AG114" s="239" t="s">
        <v>163</v>
      </c>
      <c r="AH114" s="239" t="s">
        <v>163</v>
      </c>
      <c r="AI114" s="239" t="s">
        <v>163</v>
      </c>
      <c r="AJ114" s="240" t="s">
        <v>163</v>
      </c>
    </row>
    <row r="115" spans="1:36" ht="14.25" thickTop="1" thickBot="1" x14ac:dyDescent="0.25">
      <c r="A115" s="657"/>
      <c r="B115" s="51">
        <v>43525</v>
      </c>
      <c r="C115" s="109"/>
      <c r="D115" s="110"/>
      <c r="E115" s="110"/>
      <c r="F115" s="110"/>
      <c r="G115" s="110"/>
      <c r="H115" s="110"/>
      <c r="I115" s="110"/>
      <c r="J115" s="110"/>
      <c r="K115" s="111"/>
      <c r="L115" s="109"/>
      <c r="M115" s="112"/>
      <c r="N115" s="236" t="s">
        <v>163</v>
      </c>
      <c r="O115" s="237" t="s">
        <v>163</v>
      </c>
      <c r="P115" s="237" t="s">
        <v>163</v>
      </c>
      <c r="Q115" s="237" t="s">
        <v>163</v>
      </c>
      <c r="R115" s="237" t="s">
        <v>163</v>
      </c>
      <c r="S115" s="237" t="s">
        <v>163</v>
      </c>
      <c r="T115" s="237" t="s">
        <v>163</v>
      </c>
      <c r="U115" s="237" t="s">
        <v>163</v>
      </c>
      <c r="V115" s="237" t="s">
        <v>163</v>
      </c>
      <c r="W115" s="237" t="s">
        <v>163</v>
      </c>
      <c r="X115" s="238" t="s">
        <v>163</v>
      </c>
      <c r="Y115" s="239" t="s">
        <v>163</v>
      </c>
      <c r="Z115" s="239" t="s">
        <v>163</v>
      </c>
      <c r="AA115" s="239" t="s">
        <v>163</v>
      </c>
      <c r="AB115" s="239" t="s">
        <v>163</v>
      </c>
      <c r="AC115" s="239" t="s">
        <v>163</v>
      </c>
      <c r="AD115" s="239" t="s">
        <v>163</v>
      </c>
      <c r="AE115" s="239" t="s">
        <v>163</v>
      </c>
      <c r="AF115" s="239" t="s">
        <v>163</v>
      </c>
      <c r="AG115" s="239" t="s">
        <v>163</v>
      </c>
      <c r="AH115" s="239" t="s">
        <v>163</v>
      </c>
      <c r="AI115" s="239" t="s">
        <v>163</v>
      </c>
      <c r="AJ115" s="240" t="s">
        <v>163</v>
      </c>
    </row>
    <row r="116" spans="1:36" ht="14.25" thickTop="1" thickBot="1" x14ac:dyDescent="0.25">
      <c r="A116" s="657"/>
      <c r="B116" s="51">
        <v>43556</v>
      </c>
      <c r="C116" s="109"/>
      <c r="D116" s="110"/>
      <c r="E116" s="110"/>
      <c r="F116" s="110"/>
      <c r="G116" s="110"/>
      <c r="H116" s="110"/>
      <c r="I116" s="110"/>
      <c r="J116" s="110"/>
      <c r="K116" s="111"/>
      <c r="L116" s="109"/>
      <c r="M116" s="112"/>
      <c r="N116" s="236" t="s">
        <v>163</v>
      </c>
      <c r="O116" s="237" t="s">
        <v>163</v>
      </c>
      <c r="P116" s="237" t="s">
        <v>163</v>
      </c>
      <c r="Q116" s="237" t="s">
        <v>163</v>
      </c>
      <c r="R116" s="237" t="s">
        <v>163</v>
      </c>
      <c r="S116" s="237" t="s">
        <v>163</v>
      </c>
      <c r="T116" s="237" t="s">
        <v>163</v>
      </c>
      <c r="U116" s="237" t="s">
        <v>163</v>
      </c>
      <c r="V116" s="237" t="s">
        <v>163</v>
      </c>
      <c r="W116" s="237" t="s">
        <v>163</v>
      </c>
      <c r="X116" s="238" t="s">
        <v>163</v>
      </c>
      <c r="Y116" s="239" t="s">
        <v>163</v>
      </c>
      <c r="Z116" s="239" t="s">
        <v>163</v>
      </c>
      <c r="AA116" s="239" t="s">
        <v>163</v>
      </c>
      <c r="AB116" s="239" t="s">
        <v>163</v>
      </c>
      <c r="AC116" s="239" t="s">
        <v>163</v>
      </c>
      <c r="AD116" s="239" t="s">
        <v>163</v>
      </c>
      <c r="AE116" s="239" t="s">
        <v>163</v>
      </c>
      <c r="AF116" s="239" t="s">
        <v>163</v>
      </c>
      <c r="AG116" s="239" t="s">
        <v>163</v>
      </c>
      <c r="AH116" s="239" t="s">
        <v>163</v>
      </c>
      <c r="AI116" s="239" t="s">
        <v>163</v>
      </c>
      <c r="AJ116" s="240" t="s">
        <v>163</v>
      </c>
    </row>
    <row r="117" spans="1:36" ht="14.25" thickTop="1" thickBot="1" x14ac:dyDescent="0.25">
      <c r="A117" s="657"/>
      <c r="B117" s="51">
        <v>43586</v>
      </c>
      <c r="C117" s="109"/>
      <c r="D117" s="110"/>
      <c r="E117" s="110"/>
      <c r="F117" s="110"/>
      <c r="G117" s="110"/>
      <c r="H117" s="110"/>
      <c r="I117" s="110"/>
      <c r="J117" s="110"/>
      <c r="K117" s="111"/>
      <c r="L117" s="109"/>
      <c r="M117" s="112"/>
      <c r="N117" s="236" t="s">
        <v>163</v>
      </c>
      <c r="O117" s="237" t="s">
        <v>163</v>
      </c>
      <c r="P117" s="237" t="s">
        <v>163</v>
      </c>
      <c r="Q117" s="237" t="s">
        <v>163</v>
      </c>
      <c r="R117" s="237" t="s">
        <v>163</v>
      </c>
      <c r="S117" s="237" t="s">
        <v>163</v>
      </c>
      <c r="T117" s="237" t="s">
        <v>163</v>
      </c>
      <c r="U117" s="237" t="s">
        <v>163</v>
      </c>
      <c r="V117" s="237" t="s">
        <v>163</v>
      </c>
      <c r="W117" s="237" t="s">
        <v>163</v>
      </c>
      <c r="X117" s="238" t="s">
        <v>163</v>
      </c>
      <c r="Y117" s="239" t="s">
        <v>163</v>
      </c>
      <c r="Z117" s="239" t="s">
        <v>163</v>
      </c>
      <c r="AA117" s="239" t="s">
        <v>163</v>
      </c>
      <c r="AB117" s="239" t="s">
        <v>163</v>
      </c>
      <c r="AC117" s="239" t="s">
        <v>163</v>
      </c>
      <c r="AD117" s="239" t="s">
        <v>163</v>
      </c>
      <c r="AE117" s="239" t="s">
        <v>163</v>
      </c>
      <c r="AF117" s="239" t="s">
        <v>163</v>
      </c>
      <c r="AG117" s="239" t="s">
        <v>163</v>
      </c>
      <c r="AH117" s="239" t="s">
        <v>163</v>
      </c>
      <c r="AI117" s="239" t="s">
        <v>163</v>
      </c>
      <c r="AJ117" s="240" t="s">
        <v>163</v>
      </c>
    </row>
    <row r="118" spans="1:36" ht="14.25" thickTop="1" thickBot="1" x14ac:dyDescent="0.25">
      <c r="A118" s="657"/>
      <c r="B118" s="51">
        <v>43617</v>
      </c>
      <c r="C118" s="109"/>
      <c r="D118" s="110"/>
      <c r="E118" s="110"/>
      <c r="F118" s="110"/>
      <c r="G118" s="110"/>
      <c r="H118" s="110"/>
      <c r="I118" s="110"/>
      <c r="J118" s="110"/>
      <c r="K118" s="111"/>
      <c r="L118" s="109"/>
      <c r="M118" s="112"/>
      <c r="N118" s="236" t="s">
        <v>163</v>
      </c>
      <c r="O118" s="237" t="s">
        <v>163</v>
      </c>
      <c r="P118" s="237" t="s">
        <v>163</v>
      </c>
      <c r="Q118" s="237" t="s">
        <v>163</v>
      </c>
      <c r="R118" s="237" t="s">
        <v>163</v>
      </c>
      <c r="S118" s="237" t="s">
        <v>163</v>
      </c>
      <c r="T118" s="237" t="s">
        <v>163</v>
      </c>
      <c r="U118" s="237" t="s">
        <v>163</v>
      </c>
      <c r="V118" s="237" t="s">
        <v>163</v>
      </c>
      <c r="W118" s="237" t="s">
        <v>163</v>
      </c>
      <c r="X118" s="238" t="s">
        <v>163</v>
      </c>
      <c r="Y118" s="239" t="s">
        <v>163</v>
      </c>
      <c r="Z118" s="239" t="s">
        <v>163</v>
      </c>
      <c r="AA118" s="239" t="s">
        <v>163</v>
      </c>
      <c r="AB118" s="239" t="s">
        <v>163</v>
      </c>
      <c r="AC118" s="239" t="s">
        <v>163</v>
      </c>
      <c r="AD118" s="239" t="s">
        <v>163</v>
      </c>
      <c r="AE118" s="239" t="s">
        <v>163</v>
      </c>
      <c r="AF118" s="239" t="s">
        <v>163</v>
      </c>
      <c r="AG118" s="239" t="s">
        <v>163</v>
      </c>
      <c r="AH118" s="239" t="s">
        <v>163</v>
      </c>
      <c r="AI118" s="239" t="s">
        <v>163</v>
      </c>
      <c r="AJ118" s="240" t="s">
        <v>163</v>
      </c>
    </row>
    <row r="119" spans="1:36" ht="14.25" thickTop="1" thickBot="1" x14ac:dyDescent="0.25">
      <c r="A119" s="657"/>
      <c r="B119" s="51">
        <v>43647</v>
      </c>
      <c r="C119" s="109"/>
      <c r="D119" s="110"/>
      <c r="E119" s="110"/>
      <c r="F119" s="110"/>
      <c r="G119" s="110"/>
      <c r="H119" s="110"/>
      <c r="I119" s="110"/>
      <c r="J119" s="110"/>
      <c r="K119" s="111"/>
      <c r="L119" s="109"/>
      <c r="M119" s="112"/>
      <c r="N119" s="236" t="s">
        <v>163</v>
      </c>
      <c r="O119" s="237" t="s">
        <v>163</v>
      </c>
      <c r="P119" s="237" t="s">
        <v>163</v>
      </c>
      <c r="Q119" s="237" t="s">
        <v>163</v>
      </c>
      <c r="R119" s="237" t="s">
        <v>163</v>
      </c>
      <c r="S119" s="237" t="s">
        <v>163</v>
      </c>
      <c r="T119" s="237" t="s">
        <v>163</v>
      </c>
      <c r="U119" s="237" t="s">
        <v>163</v>
      </c>
      <c r="V119" s="237" t="s">
        <v>163</v>
      </c>
      <c r="W119" s="237" t="s">
        <v>163</v>
      </c>
      <c r="X119" s="238" t="s">
        <v>163</v>
      </c>
      <c r="Y119" s="239" t="s">
        <v>163</v>
      </c>
      <c r="Z119" s="239" t="s">
        <v>163</v>
      </c>
      <c r="AA119" s="239" t="s">
        <v>163</v>
      </c>
      <c r="AB119" s="239" t="s">
        <v>163</v>
      </c>
      <c r="AC119" s="239" t="s">
        <v>163</v>
      </c>
      <c r="AD119" s="239" t="s">
        <v>163</v>
      </c>
      <c r="AE119" s="239" t="s">
        <v>163</v>
      </c>
      <c r="AF119" s="239" t="s">
        <v>163</v>
      </c>
      <c r="AG119" s="239" t="s">
        <v>163</v>
      </c>
      <c r="AH119" s="239" t="s">
        <v>163</v>
      </c>
      <c r="AI119" s="239" t="s">
        <v>163</v>
      </c>
      <c r="AJ119" s="240" t="s">
        <v>163</v>
      </c>
    </row>
    <row r="120" spans="1:36" ht="14.25" thickTop="1" thickBot="1" x14ac:dyDescent="0.25">
      <c r="A120" s="657"/>
      <c r="B120" s="51">
        <v>43678</v>
      </c>
      <c r="C120" s="109"/>
      <c r="D120" s="110"/>
      <c r="E120" s="110"/>
      <c r="F120" s="110"/>
      <c r="G120" s="110"/>
      <c r="H120" s="110"/>
      <c r="I120" s="110"/>
      <c r="J120" s="110"/>
      <c r="K120" s="111"/>
      <c r="L120" s="109"/>
      <c r="M120" s="112"/>
      <c r="N120" s="236" t="s">
        <v>163</v>
      </c>
      <c r="O120" s="237" t="s">
        <v>163</v>
      </c>
      <c r="P120" s="237" t="s">
        <v>163</v>
      </c>
      <c r="Q120" s="237" t="s">
        <v>163</v>
      </c>
      <c r="R120" s="237" t="s">
        <v>163</v>
      </c>
      <c r="S120" s="237" t="s">
        <v>163</v>
      </c>
      <c r="T120" s="237" t="s">
        <v>163</v>
      </c>
      <c r="U120" s="237" t="s">
        <v>163</v>
      </c>
      <c r="V120" s="237" t="s">
        <v>163</v>
      </c>
      <c r="W120" s="237" t="s">
        <v>163</v>
      </c>
      <c r="X120" s="238" t="s">
        <v>163</v>
      </c>
      <c r="Y120" s="239" t="s">
        <v>163</v>
      </c>
      <c r="Z120" s="239" t="s">
        <v>163</v>
      </c>
      <c r="AA120" s="239" t="s">
        <v>163</v>
      </c>
      <c r="AB120" s="239" t="s">
        <v>163</v>
      </c>
      <c r="AC120" s="239" t="s">
        <v>163</v>
      </c>
      <c r="AD120" s="239" t="s">
        <v>163</v>
      </c>
      <c r="AE120" s="239" t="s">
        <v>163</v>
      </c>
      <c r="AF120" s="239" t="s">
        <v>163</v>
      </c>
      <c r="AG120" s="239" t="s">
        <v>163</v>
      </c>
      <c r="AH120" s="239" t="s">
        <v>163</v>
      </c>
      <c r="AI120" s="239" t="s">
        <v>163</v>
      </c>
      <c r="AJ120" s="240" t="s">
        <v>163</v>
      </c>
    </row>
    <row r="121" spans="1:36" ht="14.25" thickTop="1" thickBot="1" x14ac:dyDescent="0.25">
      <c r="A121" s="657"/>
      <c r="B121" s="51">
        <v>43709</v>
      </c>
      <c r="C121" s="109"/>
      <c r="D121" s="110"/>
      <c r="E121" s="110"/>
      <c r="F121" s="110"/>
      <c r="G121" s="110"/>
      <c r="H121" s="110"/>
      <c r="I121" s="110"/>
      <c r="J121" s="110"/>
      <c r="K121" s="111"/>
      <c r="L121" s="109"/>
      <c r="M121" s="112"/>
      <c r="N121" s="236" t="s">
        <v>163</v>
      </c>
      <c r="O121" s="237" t="s">
        <v>163</v>
      </c>
      <c r="P121" s="237" t="s">
        <v>163</v>
      </c>
      <c r="Q121" s="237" t="s">
        <v>163</v>
      </c>
      <c r="R121" s="237" t="s">
        <v>163</v>
      </c>
      <c r="S121" s="237" t="s">
        <v>163</v>
      </c>
      <c r="T121" s="237" t="s">
        <v>163</v>
      </c>
      <c r="U121" s="237" t="s">
        <v>163</v>
      </c>
      <c r="V121" s="237" t="s">
        <v>163</v>
      </c>
      <c r="W121" s="237" t="s">
        <v>163</v>
      </c>
      <c r="X121" s="238" t="s">
        <v>163</v>
      </c>
      <c r="Y121" s="239" t="s">
        <v>163</v>
      </c>
      <c r="Z121" s="239" t="s">
        <v>163</v>
      </c>
      <c r="AA121" s="239" t="s">
        <v>163</v>
      </c>
      <c r="AB121" s="239" t="s">
        <v>163</v>
      </c>
      <c r="AC121" s="239" t="s">
        <v>163</v>
      </c>
      <c r="AD121" s="239" t="s">
        <v>163</v>
      </c>
      <c r="AE121" s="239" t="s">
        <v>163</v>
      </c>
      <c r="AF121" s="239" t="s">
        <v>163</v>
      </c>
      <c r="AG121" s="239" t="s">
        <v>163</v>
      </c>
      <c r="AH121" s="239" t="s">
        <v>163</v>
      </c>
      <c r="AI121" s="239" t="s">
        <v>163</v>
      </c>
      <c r="AJ121" s="240" t="s">
        <v>163</v>
      </c>
    </row>
    <row r="122" spans="1:36" ht="14.25" thickTop="1" thickBot="1" x14ac:dyDescent="0.25">
      <c r="A122" s="657"/>
      <c r="B122" s="51">
        <v>43739</v>
      </c>
      <c r="C122" s="109"/>
      <c r="D122" s="110"/>
      <c r="E122" s="110"/>
      <c r="F122" s="110"/>
      <c r="G122" s="110"/>
      <c r="H122" s="110"/>
      <c r="I122" s="110"/>
      <c r="J122" s="110"/>
      <c r="K122" s="111"/>
      <c r="L122" s="109"/>
      <c r="M122" s="112"/>
      <c r="N122" s="236" t="s">
        <v>163</v>
      </c>
      <c r="O122" s="237" t="s">
        <v>163</v>
      </c>
      <c r="P122" s="237" t="s">
        <v>163</v>
      </c>
      <c r="Q122" s="237" t="s">
        <v>163</v>
      </c>
      <c r="R122" s="237" t="s">
        <v>163</v>
      </c>
      <c r="S122" s="237" t="s">
        <v>163</v>
      </c>
      <c r="T122" s="237" t="s">
        <v>163</v>
      </c>
      <c r="U122" s="237" t="s">
        <v>163</v>
      </c>
      <c r="V122" s="237" t="s">
        <v>163</v>
      </c>
      <c r="W122" s="237" t="s">
        <v>163</v>
      </c>
      <c r="X122" s="238" t="s">
        <v>163</v>
      </c>
      <c r="Y122" s="239" t="s">
        <v>163</v>
      </c>
      <c r="Z122" s="239" t="s">
        <v>163</v>
      </c>
      <c r="AA122" s="239" t="s">
        <v>163</v>
      </c>
      <c r="AB122" s="239" t="s">
        <v>163</v>
      </c>
      <c r="AC122" s="239" t="s">
        <v>163</v>
      </c>
      <c r="AD122" s="239" t="s">
        <v>163</v>
      </c>
      <c r="AE122" s="239" t="s">
        <v>163</v>
      </c>
      <c r="AF122" s="239" t="s">
        <v>163</v>
      </c>
      <c r="AG122" s="239" t="s">
        <v>163</v>
      </c>
      <c r="AH122" s="239" t="s">
        <v>163</v>
      </c>
      <c r="AI122" s="239" t="s">
        <v>163</v>
      </c>
      <c r="AJ122" s="240" t="s">
        <v>163</v>
      </c>
    </row>
    <row r="123" spans="1:36" ht="14.25" thickTop="1" thickBot="1" x14ac:dyDescent="0.25">
      <c r="A123" s="657"/>
      <c r="B123" s="51">
        <v>43770</v>
      </c>
      <c r="C123" s="109"/>
      <c r="D123" s="110"/>
      <c r="E123" s="110"/>
      <c r="F123" s="110"/>
      <c r="G123" s="110"/>
      <c r="H123" s="110"/>
      <c r="I123" s="110"/>
      <c r="J123" s="110"/>
      <c r="K123" s="111"/>
      <c r="L123" s="109"/>
      <c r="M123" s="112"/>
      <c r="N123" s="236" t="s">
        <v>163</v>
      </c>
      <c r="O123" s="237" t="s">
        <v>163</v>
      </c>
      <c r="P123" s="237" t="s">
        <v>163</v>
      </c>
      <c r="Q123" s="237" t="s">
        <v>163</v>
      </c>
      <c r="R123" s="237" t="s">
        <v>163</v>
      </c>
      <c r="S123" s="237" t="s">
        <v>163</v>
      </c>
      <c r="T123" s="237" t="s">
        <v>163</v>
      </c>
      <c r="U123" s="237" t="s">
        <v>163</v>
      </c>
      <c r="V123" s="237" t="s">
        <v>163</v>
      </c>
      <c r="W123" s="237" t="s">
        <v>163</v>
      </c>
      <c r="X123" s="238" t="s">
        <v>163</v>
      </c>
      <c r="Y123" s="239" t="s">
        <v>163</v>
      </c>
      <c r="Z123" s="239" t="s">
        <v>163</v>
      </c>
      <c r="AA123" s="239" t="s">
        <v>163</v>
      </c>
      <c r="AB123" s="239" t="s">
        <v>163</v>
      </c>
      <c r="AC123" s="239" t="s">
        <v>163</v>
      </c>
      <c r="AD123" s="239" t="s">
        <v>163</v>
      </c>
      <c r="AE123" s="239" t="s">
        <v>163</v>
      </c>
      <c r="AF123" s="239" t="s">
        <v>163</v>
      </c>
      <c r="AG123" s="239" t="s">
        <v>163</v>
      </c>
      <c r="AH123" s="239" t="s">
        <v>163</v>
      </c>
      <c r="AI123" s="239" t="s">
        <v>163</v>
      </c>
      <c r="AJ123" s="240" t="s">
        <v>163</v>
      </c>
    </row>
    <row r="124" spans="1:36" ht="14.25" thickTop="1" thickBot="1" x14ac:dyDescent="0.25">
      <c r="A124" s="658"/>
      <c r="B124" s="51">
        <v>43800</v>
      </c>
      <c r="C124" s="113"/>
      <c r="D124" s="114"/>
      <c r="E124" s="114"/>
      <c r="F124" s="114"/>
      <c r="G124" s="114"/>
      <c r="H124" s="114"/>
      <c r="I124" s="114"/>
      <c r="J124" s="114"/>
      <c r="K124" s="115"/>
      <c r="L124" s="113"/>
      <c r="M124" s="116"/>
      <c r="N124" s="236" t="s">
        <v>163</v>
      </c>
      <c r="O124" s="237" t="s">
        <v>163</v>
      </c>
      <c r="P124" s="237" t="s">
        <v>163</v>
      </c>
      <c r="Q124" s="237" t="s">
        <v>163</v>
      </c>
      <c r="R124" s="237" t="s">
        <v>163</v>
      </c>
      <c r="S124" s="237" t="s">
        <v>163</v>
      </c>
      <c r="T124" s="237" t="s">
        <v>163</v>
      </c>
      <c r="U124" s="237" t="s">
        <v>163</v>
      </c>
      <c r="V124" s="237" t="s">
        <v>163</v>
      </c>
      <c r="W124" s="237" t="s">
        <v>163</v>
      </c>
      <c r="X124" s="238" t="s">
        <v>163</v>
      </c>
      <c r="Y124" s="239" t="s">
        <v>163</v>
      </c>
      <c r="Z124" s="239" t="s">
        <v>163</v>
      </c>
      <c r="AA124" s="239" t="s">
        <v>163</v>
      </c>
      <c r="AB124" s="239" t="s">
        <v>163</v>
      </c>
      <c r="AC124" s="239" t="s">
        <v>163</v>
      </c>
      <c r="AD124" s="239" t="s">
        <v>163</v>
      </c>
      <c r="AE124" s="239" t="s">
        <v>163</v>
      </c>
      <c r="AF124" s="239" t="s">
        <v>163</v>
      </c>
      <c r="AG124" s="239" t="s">
        <v>163</v>
      </c>
      <c r="AH124" s="239" t="s">
        <v>163</v>
      </c>
      <c r="AI124" s="239" t="s">
        <v>163</v>
      </c>
      <c r="AJ124" s="241" t="s">
        <v>163</v>
      </c>
    </row>
    <row r="125" spans="1:36" ht="13.5" customHeight="1" thickBot="1" x14ac:dyDescent="0.25">
      <c r="A125" s="659">
        <v>2020</v>
      </c>
      <c r="B125" s="46">
        <v>43831</v>
      </c>
      <c r="C125" s="117"/>
      <c r="D125" s="118"/>
      <c r="E125" s="118"/>
      <c r="F125" s="118"/>
      <c r="G125" s="118"/>
      <c r="H125" s="118"/>
      <c r="I125" s="118"/>
      <c r="J125" s="118"/>
      <c r="K125" s="119"/>
      <c r="L125" s="117"/>
      <c r="M125" s="120"/>
      <c r="N125" s="242" t="s">
        <v>163</v>
      </c>
      <c r="O125" s="243" t="s">
        <v>163</v>
      </c>
      <c r="P125" s="243" t="s">
        <v>163</v>
      </c>
      <c r="Q125" s="243" t="s">
        <v>163</v>
      </c>
      <c r="R125" s="243" t="s">
        <v>163</v>
      </c>
      <c r="S125" s="243" t="s">
        <v>163</v>
      </c>
      <c r="T125" s="243" t="s">
        <v>163</v>
      </c>
      <c r="U125" s="243" t="s">
        <v>163</v>
      </c>
      <c r="V125" s="243" t="s">
        <v>163</v>
      </c>
      <c r="W125" s="243" t="s">
        <v>163</v>
      </c>
      <c r="X125" s="244" t="s">
        <v>163</v>
      </c>
      <c r="Y125" s="245" t="s">
        <v>163</v>
      </c>
      <c r="Z125" s="245" t="s">
        <v>163</v>
      </c>
      <c r="AA125" s="245" t="s">
        <v>163</v>
      </c>
      <c r="AB125" s="245" t="s">
        <v>163</v>
      </c>
      <c r="AC125" s="245" t="s">
        <v>163</v>
      </c>
      <c r="AD125" s="245" t="s">
        <v>163</v>
      </c>
      <c r="AE125" s="245" t="s">
        <v>163</v>
      </c>
      <c r="AF125" s="245" t="s">
        <v>163</v>
      </c>
      <c r="AG125" s="245" t="s">
        <v>163</v>
      </c>
      <c r="AH125" s="245" t="s">
        <v>163</v>
      </c>
      <c r="AI125" s="245" t="s">
        <v>163</v>
      </c>
      <c r="AJ125" s="246" t="s">
        <v>163</v>
      </c>
    </row>
    <row r="126" spans="1:36" ht="14.25" thickTop="1" thickBot="1" x14ac:dyDescent="0.25">
      <c r="A126" s="660"/>
      <c r="B126" s="37">
        <v>43862</v>
      </c>
      <c r="C126" s="121"/>
      <c r="D126" s="122"/>
      <c r="E126" s="122"/>
      <c r="F126" s="122"/>
      <c r="G126" s="122"/>
      <c r="H126" s="122"/>
      <c r="I126" s="122"/>
      <c r="J126" s="122"/>
      <c r="K126" s="123"/>
      <c r="L126" s="121"/>
      <c r="M126" s="124"/>
      <c r="N126" s="247" t="s">
        <v>163</v>
      </c>
      <c r="O126" s="248" t="s">
        <v>163</v>
      </c>
      <c r="P126" s="248" t="s">
        <v>163</v>
      </c>
      <c r="Q126" s="248" t="s">
        <v>163</v>
      </c>
      <c r="R126" s="248" t="s">
        <v>163</v>
      </c>
      <c r="S126" s="248" t="s">
        <v>163</v>
      </c>
      <c r="T126" s="248" t="s">
        <v>163</v>
      </c>
      <c r="U126" s="248" t="s">
        <v>163</v>
      </c>
      <c r="V126" s="248" t="s">
        <v>163</v>
      </c>
      <c r="W126" s="248" t="s">
        <v>163</v>
      </c>
      <c r="X126" s="249" t="s">
        <v>163</v>
      </c>
      <c r="Y126" s="250" t="s">
        <v>163</v>
      </c>
      <c r="Z126" s="250" t="s">
        <v>163</v>
      </c>
      <c r="AA126" s="250" t="s">
        <v>163</v>
      </c>
      <c r="AB126" s="250" t="s">
        <v>163</v>
      </c>
      <c r="AC126" s="250" t="s">
        <v>163</v>
      </c>
      <c r="AD126" s="250" t="s">
        <v>163</v>
      </c>
      <c r="AE126" s="250" t="s">
        <v>163</v>
      </c>
      <c r="AF126" s="250" t="s">
        <v>163</v>
      </c>
      <c r="AG126" s="250" t="s">
        <v>163</v>
      </c>
      <c r="AH126" s="250" t="s">
        <v>163</v>
      </c>
      <c r="AI126" s="250" t="s">
        <v>163</v>
      </c>
      <c r="AJ126" s="246" t="s">
        <v>163</v>
      </c>
    </row>
    <row r="127" spans="1:36" ht="14.25" thickTop="1" thickBot="1" x14ac:dyDescent="0.25">
      <c r="A127" s="660"/>
      <c r="B127" s="37">
        <v>43891</v>
      </c>
      <c r="C127" s="121"/>
      <c r="D127" s="122"/>
      <c r="E127" s="122"/>
      <c r="F127" s="122"/>
      <c r="G127" s="122"/>
      <c r="H127" s="122"/>
      <c r="I127" s="122"/>
      <c r="J127" s="122"/>
      <c r="K127" s="123"/>
      <c r="L127" s="121"/>
      <c r="M127" s="124"/>
      <c r="N127" s="247" t="s">
        <v>163</v>
      </c>
      <c r="O127" s="248" t="s">
        <v>163</v>
      </c>
      <c r="P127" s="248" t="s">
        <v>163</v>
      </c>
      <c r="Q127" s="248" t="s">
        <v>163</v>
      </c>
      <c r="R127" s="248" t="s">
        <v>163</v>
      </c>
      <c r="S127" s="248" t="s">
        <v>163</v>
      </c>
      <c r="T127" s="248" t="s">
        <v>163</v>
      </c>
      <c r="U127" s="248" t="s">
        <v>163</v>
      </c>
      <c r="V127" s="248" t="s">
        <v>163</v>
      </c>
      <c r="W127" s="248" t="s">
        <v>163</v>
      </c>
      <c r="X127" s="249" t="s">
        <v>163</v>
      </c>
      <c r="Y127" s="250" t="s">
        <v>163</v>
      </c>
      <c r="Z127" s="250" t="s">
        <v>163</v>
      </c>
      <c r="AA127" s="250" t="s">
        <v>163</v>
      </c>
      <c r="AB127" s="250" t="s">
        <v>163</v>
      </c>
      <c r="AC127" s="250" t="s">
        <v>163</v>
      </c>
      <c r="AD127" s="250" t="s">
        <v>163</v>
      </c>
      <c r="AE127" s="250" t="s">
        <v>163</v>
      </c>
      <c r="AF127" s="250" t="s">
        <v>163</v>
      </c>
      <c r="AG127" s="250" t="s">
        <v>163</v>
      </c>
      <c r="AH127" s="250" t="s">
        <v>163</v>
      </c>
      <c r="AI127" s="250" t="s">
        <v>163</v>
      </c>
      <c r="AJ127" s="246" t="s">
        <v>163</v>
      </c>
    </row>
    <row r="128" spans="1:36" ht="14.25" thickTop="1" thickBot="1" x14ac:dyDescent="0.25">
      <c r="A128" s="660"/>
      <c r="B128" s="37">
        <v>43922</v>
      </c>
      <c r="C128" s="121"/>
      <c r="D128" s="122"/>
      <c r="E128" s="122"/>
      <c r="F128" s="122"/>
      <c r="G128" s="122"/>
      <c r="H128" s="122"/>
      <c r="I128" s="122"/>
      <c r="J128" s="122"/>
      <c r="K128" s="123"/>
      <c r="L128" s="121"/>
      <c r="M128" s="124"/>
      <c r="N128" s="247" t="s">
        <v>163</v>
      </c>
      <c r="O128" s="248" t="s">
        <v>163</v>
      </c>
      <c r="P128" s="248" t="s">
        <v>163</v>
      </c>
      <c r="Q128" s="248" t="s">
        <v>163</v>
      </c>
      <c r="R128" s="248" t="s">
        <v>163</v>
      </c>
      <c r="S128" s="248" t="s">
        <v>163</v>
      </c>
      <c r="T128" s="248" t="s">
        <v>163</v>
      </c>
      <c r="U128" s="248" t="s">
        <v>163</v>
      </c>
      <c r="V128" s="248" t="s">
        <v>163</v>
      </c>
      <c r="W128" s="248" t="s">
        <v>163</v>
      </c>
      <c r="X128" s="249" t="s">
        <v>163</v>
      </c>
      <c r="Y128" s="250" t="s">
        <v>163</v>
      </c>
      <c r="Z128" s="250" t="s">
        <v>163</v>
      </c>
      <c r="AA128" s="250" t="s">
        <v>163</v>
      </c>
      <c r="AB128" s="250" t="s">
        <v>163</v>
      </c>
      <c r="AC128" s="250" t="s">
        <v>163</v>
      </c>
      <c r="AD128" s="250" t="s">
        <v>163</v>
      </c>
      <c r="AE128" s="250" t="s">
        <v>163</v>
      </c>
      <c r="AF128" s="250" t="s">
        <v>163</v>
      </c>
      <c r="AG128" s="250" t="s">
        <v>163</v>
      </c>
      <c r="AH128" s="250" t="s">
        <v>163</v>
      </c>
      <c r="AI128" s="250" t="s">
        <v>163</v>
      </c>
      <c r="AJ128" s="246" t="s">
        <v>163</v>
      </c>
    </row>
    <row r="129" spans="1:37" ht="14.25" thickTop="1" thickBot="1" x14ac:dyDescent="0.25">
      <c r="A129" s="660"/>
      <c r="B129" s="37">
        <v>43952</v>
      </c>
      <c r="C129" s="121"/>
      <c r="D129" s="122"/>
      <c r="E129" s="122"/>
      <c r="F129" s="122"/>
      <c r="G129" s="122"/>
      <c r="H129" s="122"/>
      <c r="I129" s="122"/>
      <c r="J129" s="122"/>
      <c r="K129" s="123"/>
      <c r="L129" s="121"/>
      <c r="M129" s="124"/>
      <c r="N129" s="247" t="s">
        <v>163</v>
      </c>
      <c r="O129" s="248" t="s">
        <v>163</v>
      </c>
      <c r="P129" s="248" t="s">
        <v>163</v>
      </c>
      <c r="Q129" s="248" t="s">
        <v>163</v>
      </c>
      <c r="R129" s="248" t="s">
        <v>163</v>
      </c>
      <c r="S129" s="248" t="s">
        <v>163</v>
      </c>
      <c r="T129" s="248" t="s">
        <v>163</v>
      </c>
      <c r="U129" s="248" t="s">
        <v>163</v>
      </c>
      <c r="V129" s="248" t="s">
        <v>163</v>
      </c>
      <c r="W129" s="248" t="s">
        <v>163</v>
      </c>
      <c r="X129" s="249" t="s">
        <v>163</v>
      </c>
      <c r="Y129" s="250" t="s">
        <v>163</v>
      </c>
      <c r="Z129" s="250" t="s">
        <v>163</v>
      </c>
      <c r="AA129" s="250" t="s">
        <v>163</v>
      </c>
      <c r="AB129" s="250" t="s">
        <v>163</v>
      </c>
      <c r="AC129" s="250" t="s">
        <v>163</v>
      </c>
      <c r="AD129" s="250" t="s">
        <v>163</v>
      </c>
      <c r="AE129" s="250" t="s">
        <v>163</v>
      </c>
      <c r="AF129" s="250" t="s">
        <v>163</v>
      </c>
      <c r="AG129" s="250" t="s">
        <v>163</v>
      </c>
      <c r="AH129" s="250" t="s">
        <v>163</v>
      </c>
      <c r="AI129" s="250" t="s">
        <v>163</v>
      </c>
      <c r="AJ129" s="246" t="s">
        <v>163</v>
      </c>
    </row>
    <row r="130" spans="1:37" ht="14.25" thickTop="1" thickBot="1" x14ac:dyDescent="0.25">
      <c r="A130" s="660"/>
      <c r="B130" s="37">
        <v>43983</v>
      </c>
      <c r="C130" s="121"/>
      <c r="D130" s="122"/>
      <c r="E130" s="122"/>
      <c r="F130" s="122"/>
      <c r="G130" s="122"/>
      <c r="H130" s="122"/>
      <c r="I130" s="122"/>
      <c r="J130" s="122"/>
      <c r="K130" s="123"/>
      <c r="L130" s="121"/>
      <c r="M130" s="124"/>
      <c r="N130" s="247" t="s">
        <v>163</v>
      </c>
      <c r="O130" s="248" t="s">
        <v>163</v>
      </c>
      <c r="P130" s="248" t="s">
        <v>163</v>
      </c>
      <c r="Q130" s="248" t="s">
        <v>163</v>
      </c>
      <c r="R130" s="248" t="s">
        <v>163</v>
      </c>
      <c r="S130" s="248" t="s">
        <v>163</v>
      </c>
      <c r="T130" s="248" t="s">
        <v>163</v>
      </c>
      <c r="U130" s="248" t="s">
        <v>163</v>
      </c>
      <c r="V130" s="248" t="s">
        <v>163</v>
      </c>
      <c r="W130" s="248" t="s">
        <v>163</v>
      </c>
      <c r="X130" s="249" t="s">
        <v>163</v>
      </c>
      <c r="Y130" s="250" t="s">
        <v>163</v>
      </c>
      <c r="Z130" s="250" t="s">
        <v>163</v>
      </c>
      <c r="AA130" s="250" t="s">
        <v>163</v>
      </c>
      <c r="AB130" s="250" t="s">
        <v>163</v>
      </c>
      <c r="AC130" s="250" t="s">
        <v>163</v>
      </c>
      <c r="AD130" s="250" t="s">
        <v>163</v>
      </c>
      <c r="AE130" s="250" t="s">
        <v>163</v>
      </c>
      <c r="AF130" s="250" t="s">
        <v>163</v>
      </c>
      <c r="AG130" s="250" t="s">
        <v>163</v>
      </c>
      <c r="AH130" s="250" t="s">
        <v>163</v>
      </c>
      <c r="AI130" s="250" t="s">
        <v>163</v>
      </c>
      <c r="AJ130" s="246" t="s">
        <v>163</v>
      </c>
    </row>
    <row r="131" spans="1:37" ht="14.25" thickTop="1" thickBot="1" x14ac:dyDescent="0.25">
      <c r="A131" s="660"/>
      <c r="B131" s="37">
        <v>44013</v>
      </c>
      <c r="C131" s="121"/>
      <c r="D131" s="122"/>
      <c r="E131" s="122"/>
      <c r="F131" s="122"/>
      <c r="G131" s="122"/>
      <c r="H131" s="122"/>
      <c r="I131" s="122"/>
      <c r="J131" s="122"/>
      <c r="K131" s="123"/>
      <c r="L131" s="121"/>
      <c r="M131" s="124"/>
      <c r="N131" s="247" t="s">
        <v>163</v>
      </c>
      <c r="O131" s="248" t="s">
        <v>163</v>
      </c>
      <c r="P131" s="248" t="s">
        <v>163</v>
      </c>
      <c r="Q131" s="248" t="s">
        <v>163</v>
      </c>
      <c r="R131" s="248" t="s">
        <v>163</v>
      </c>
      <c r="S131" s="248" t="s">
        <v>163</v>
      </c>
      <c r="T131" s="248" t="s">
        <v>163</v>
      </c>
      <c r="U131" s="248" t="s">
        <v>163</v>
      </c>
      <c r="V131" s="248" t="s">
        <v>163</v>
      </c>
      <c r="W131" s="248" t="s">
        <v>163</v>
      </c>
      <c r="X131" s="249" t="s">
        <v>163</v>
      </c>
      <c r="Y131" s="250" t="s">
        <v>163</v>
      </c>
      <c r="Z131" s="250" t="s">
        <v>163</v>
      </c>
      <c r="AA131" s="250" t="s">
        <v>163</v>
      </c>
      <c r="AB131" s="250" t="s">
        <v>163</v>
      </c>
      <c r="AC131" s="250" t="s">
        <v>163</v>
      </c>
      <c r="AD131" s="250" t="s">
        <v>163</v>
      </c>
      <c r="AE131" s="250" t="s">
        <v>163</v>
      </c>
      <c r="AF131" s="250" t="s">
        <v>163</v>
      </c>
      <c r="AG131" s="250" t="s">
        <v>163</v>
      </c>
      <c r="AH131" s="250" t="s">
        <v>163</v>
      </c>
      <c r="AI131" s="250" t="s">
        <v>163</v>
      </c>
      <c r="AJ131" s="246" t="s">
        <v>163</v>
      </c>
    </row>
    <row r="132" spans="1:37" ht="14.25" thickTop="1" thickBot="1" x14ac:dyDescent="0.25">
      <c r="A132" s="660"/>
      <c r="B132" s="37">
        <v>44044</v>
      </c>
      <c r="C132" s="121"/>
      <c r="D132" s="122"/>
      <c r="E132" s="122"/>
      <c r="F132" s="122"/>
      <c r="G132" s="122"/>
      <c r="H132" s="122"/>
      <c r="I132" s="122"/>
      <c r="J132" s="122"/>
      <c r="K132" s="123"/>
      <c r="L132" s="121"/>
      <c r="M132" s="124"/>
      <c r="N132" s="247" t="s">
        <v>163</v>
      </c>
      <c r="O132" s="248" t="s">
        <v>163</v>
      </c>
      <c r="P132" s="248" t="s">
        <v>163</v>
      </c>
      <c r="Q132" s="248" t="s">
        <v>163</v>
      </c>
      <c r="R132" s="248" t="s">
        <v>163</v>
      </c>
      <c r="S132" s="248" t="s">
        <v>163</v>
      </c>
      <c r="T132" s="248" t="s">
        <v>163</v>
      </c>
      <c r="U132" s="248" t="s">
        <v>163</v>
      </c>
      <c r="V132" s="248" t="s">
        <v>163</v>
      </c>
      <c r="W132" s="248" t="s">
        <v>163</v>
      </c>
      <c r="X132" s="249" t="s">
        <v>163</v>
      </c>
      <c r="Y132" s="250" t="s">
        <v>163</v>
      </c>
      <c r="Z132" s="250" t="s">
        <v>163</v>
      </c>
      <c r="AA132" s="250" t="s">
        <v>163</v>
      </c>
      <c r="AB132" s="250" t="s">
        <v>163</v>
      </c>
      <c r="AC132" s="250" t="s">
        <v>163</v>
      </c>
      <c r="AD132" s="250" t="s">
        <v>163</v>
      </c>
      <c r="AE132" s="250" t="s">
        <v>163</v>
      </c>
      <c r="AF132" s="250" t="s">
        <v>163</v>
      </c>
      <c r="AG132" s="250" t="s">
        <v>163</v>
      </c>
      <c r="AH132" s="250" t="s">
        <v>163</v>
      </c>
      <c r="AI132" s="250" t="s">
        <v>163</v>
      </c>
      <c r="AJ132" s="246" t="s">
        <v>163</v>
      </c>
    </row>
    <row r="133" spans="1:37" ht="14.25" thickTop="1" thickBot="1" x14ac:dyDescent="0.25">
      <c r="A133" s="660"/>
      <c r="B133" s="37">
        <v>44075</v>
      </c>
      <c r="C133" s="121"/>
      <c r="D133" s="122"/>
      <c r="E133" s="122"/>
      <c r="F133" s="122"/>
      <c r="G133" s="122"/>
      <c r="H133" s="122"/>
      <c r="I133" s="122"/>
      <c r="J133" s="122"/>
      <c r="K133" s="123"/>
      <c r="L133" s="121"/>
      <c r="M133" s="124"/>
      <c r="N133" s="247" t="s">
        <v>163</v>
      </c>
      <c r="O133" s="248" t="s">
        <v>163</v>
      </c>
      <c r="P133" s="248" t="s">
        <v>163</v>
      </c>
      <c r="Q133" s="248" t="s">
        <v>163</v>
      </c>
      <c r="R133" s="248" t="s">
        <v>163</v>
      </c>
      <c r="S133" s="248" t="s">
        <v>163</v>
      </c>
      <c r="T133" s="248" t="s">
        <v>163</v>
      </c>
      <c r="U133" s="248" t="s">
        <v>163</v>
      </c>
      <c r="V133" s="248" t="s">
        <v>163</v>
      </c>
      <c r="W133" s="248" t="s">
        <v>163</v>
      </c>
      <c r="X133" s="249" t="s">
        <v>163</v>
      </c>
      <c r="Y133" s="250" t="s">
        <v>163</v>
      </c>
      <c r="Z133" s="250" t="s">
        <v>163</v>
      </c>
      <c r="AA133" s="250" t="s">
        <v>163</v>
      </c>
      <c r="AB133" s="250" t="s">
        <v>163</v>
      </c>
      <c r="AC133" s="250" t="s">
        <v>163</v>
      </c>
      <c r="AD133" s="250" t="s">
        <v>163</v>
      </c>
      <c r="AE133" s="250" t="s">
        <v>163</v>
      </c>
      <c r="AF133" s="250" t="s">
        <v>163</v>
      </c>
      <c r="AG133" s="250" t="s">
        <v>163</v>
      </c>
      <c r="AH133" s="250" t="s">
        <v>163</v>
      </c>
      <c r="AI133" s="250" t="s">
        <v>163</v>
      </c>
      <c r="AJ133" s="246" t="s">
        <v>163</v>
      </c>
    </row>
    <row r="134" spans="1:37" ht="14.25" thickTop="1" thickBot="1" x14ac:dyDescent="0.25">
      <c r="A134" s="660"/>
      <c r="B134" s="37">
        <v>44105</v>
      </c>
      <c r="C134" s="121"/>
      <c r="D134" s="122"/>
      <c r="E134" s="122"/>
      <c r="F134" s="122"/>
      <c r="G134" s="122"/>
      <c r="H134" s="122"/>
      <c r="I134" s="122"/>
      <c r="J134" s="122"/>
      <c r="K134" s="123"/>
      <c r="L134" s="121"/>
      <c r="M134" s="124"/>
      <c r="N134" s="247" t="s">
        <v>163</v>
      </c>
      <c r="O134" s="248" t="s">
        <v>163</v>
      </c>
      <c r="P134" s="248" t="s">
        <v>163</v>
      </c>
      <c r="Q134" s="248" t="s">
        <v>163</v>
      </c>
      <c r="R134" s="248" t="s">
        <v>163</v>
      </c>
      <c r="S134" s="248" t="s">
        <v>163</v>
      </c>
      <c r="T134" s="248" t="s">
        <v>163</v>
      </c>
      <c r="U134" s="248" t="s">
        <v>163</v>
      </c>
      <c r="V134" s="248" t="s">
        <v>163</v>
      </c>
      <c r="W134" s="248" t="s">
        <v>163</v>
      </c>
      <c r="X134" s="249" t="s">
        <v>163</v>
      </c>
      <c r="Y134" s="250" t="s">
        <v>163</v>
      </c>
      <c r="Z134" s="250" t="s">
        <v>163</v>
      </c>
      <c r="AA134" s="250" t="s">
        <v>163</v>
      </c>
      <c r="AB134" s="250" t="s">
        <v>163</v>
      </c>
      <c r="AC134" s="250" t="s">
        <v>163</v>
      </c>
      <c r="AD134" s="250" t="s">
        <v>163</v>
      </c>
      <c r="AE134" s="250" t="s">
        <v>163</v>
      </c>
      <c r="AF134" s="250" t="s">
        <v>163</v>
      </c>
      <c r="AG134" s="250" t="s">
        <v>163</v>
      </c>
      <c r="AH134" s="250" t="s">
        <v>163</v>
      </c>
      <c r="AI134" s="250" t="s">
        <v>163</v>
      </c>
      <c r="AJ134" s="246" t="s">
        <v>163</v>
      </c>
    </row>
    <row r="135" spans="1:37" ht="14.25" thickTop="1" thickBot="1" x14ac:dyDescent="0.25">
      <c r="A135" s="660"/>
      <c r="B135" s="37">
        <v>44136</v>
      </c>
      <c r="C135" s="121"/>
      <c r="D135" s="122"/>
      <c r="E135" s="122"/>
      <c r="F135" s="122"/>
      <c r="G135" s="122"/>
      <c r="H135" s="122"/>
      <c r="I135" s="122"/>
      <c r="J135" s="122"/>
      <c r="K135" s="123"/>
      <c r="L135" s="121"/>
      <c r="M135" s="124"/>
      <c r="N135" s="247" t="s">
        <v>163</v>
      </c>
      <c r="O135" s="248" t="s">
        <v>163</v>
      </c>
      <c r="P135" s="248" t="s">
        <v>163</v>
      </c>
      <c r="Q135" s="248" t="s">
        <v>163</v>
      </c>
      <c r="R135" s="248" t="s">
        <v>163</v>
      </c>
      <c r="S135" s="248" t="s">
        <v>163</v>
      </c>
      <c r="T135" s="248" t="s">
        <v>163</v>
      </c>
      <c r="U135" s="248" t="s">
        <v>163</v>
      </c>
      <c r="V135" s="248" t="s">
        <v>163</v>
      </c>
      <c r="W135" s="248" t="s">
        <v>163</v>
      </c>
      <c r="X135" s="249" t="s">
        <v>163</v>
      </c>
      <c r="Y135" s="250" t="s">
        <v>163</v>
      </c>
      <c r="Z135" s="250" t="s">
        <v>163</v>
      </c>
      <c r="AA135" s="250" t="s">
        <v>163</v>
      </c>
      <c r="AB135" s="250" t="s">
        <v>163</v>
      </c>
      <c r="AC135" s="250" t="s">
        <v>163</v>
      </c>
      <c r="AD135" s="250" t="s">
        <v>163</v>
      </c>
      <c r="AE135" s="250" t="s">
        <v>163</v>
      </c>
      <c r="AF135" s="250" t="s">
        <v>163</v>
      </c>
      <c r="AG135" s="250" t="s">
        <v>163</v>
      </c>
      <c r="AH135" s="250" t="s">
        <v>163</v>
      </c>
      <c r="AI135" s="250" t="s">
        <v>163</v>
      </c>
      <c r="AJ135" s="246" t="s">
        <v>163</v>
      </c>
    </row>
    <row r="136" spans="1:37" ht="14.25" thickTop="1" thickBot="1" x14ac:dyDescent="0.25">
      <c r="A136" s="661"/>
      <c r="B136" s="45">
        <v>44166</v>
      </c>
      <c r="C136" s="129"/>
      <c r="D136" s="130"/>
      <c r="E136" s="130"/>
      <c r="F136" s="130"/>
      <c r="G136" s="130"/>
      <c r="H136" s="130"/>
      <c r="I136" s="130"/>
      <c r="J136" s="130"/>
      <c r="K136" s="131"/>
      <c r="L136" s="129"/>
      <c r="M136" s="132"/>
      <c r="N136" s="256" t="s">
        <v>163</v>
      </c>
      <c r="O136" s="257" t="s">
        <v>163</v>
      </c>
      <c r="P136" s="257" t="s">
        <v>163</v>
      </c>
      <c r="Q136" s="257" t="s">
        <v>163</v>
      </c>
      <c r="R136" s="257" t="s">
        <v>163</v>
      </c>
      <c r="S136" s="257" t="s">
        <v>163</v>
      </c>
      <c r="T136" s="257" t="s">
        <v>163</v>
      </c>
      <c r="U136" s="257" t="s">
        <v>163</v>
      </c>
      <c r="V136" s="257" t="s">
        <v>163</v>
      </c>
      <c r="W136" s="257" t="s">
        <v>163</v>
      </c>
      <c r="X136" s="258" t="s">
        <v>163</v>
      </c>
      <c r="Y136" s="259" t="s">
        <v>163</v>
      </c>
      <c r="Z136" s="259" t="s">
        <v>163</v>
      </c>
      <c r="AA136" s="259" t="s">
        <v>163</v>
      </c>
      <c r="AB136" s="259" t="s">
        <v>163</v>
      </c>
      <c r="AC136" s="259" t="s">
        <v>163</v>
      </c>
      <c r="AD136" s="259" t="s">
        <v>163</v>
      </c>
      <c r="AE136" s="259" t="s">
        <v>163</v>
      </c>
      <c r="AF136" s="259" t="s">
        <v>163</v>
      </c>
      <c r="AG136" s="259" t="s">
        <v>163</v>
      </c>
      <c r="AH136" s="259" t="s">
        <v>163</v>
      </c>
      <c r="AI136" s="259" t="s">
        <v>163</v>
      </c>
      <c r="AJ136" s="260" t="s">
        <v>163</v>
      </c>
    </row>
    <row r="137" spans="1:37" ht="13.5" thickTop="1" x14ac:dyDescent="0.2"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</row>
    <row r="138" spans="1:37" x14ac:dyDescent="0.2"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</row>
    <row r="139" spans="1:37" x14ac:dyDescent="0.2"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</row>
    <row r="140" spans="1:37" x14ac:dyDescent="0.2"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</row>
    <row r="141" spans="1:37" x14ac:dyDescent="0.2"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</row>
    <row r="142" spans="1:37" x14ac:dyDescent="0.2"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</row>
    <row r="143" spans="1:37" x14ac:dyDescent="0.2"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</row>
    <row r="144" spans="1:37" x14ac:dyDescent="0.2"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</row>
    <row r="145" spans="14:37" x14ac:dyDescent="0.2"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</row>
    <row r="146" spans="14:37" x14ac:dyDescent="0.2"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</row>
    <row r="147" spans="14:37" x14ac:dyDescent="0.2"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</row>
    <row r="148" spans="14:37" x14ac:dyDescent="0.2"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</row>
    <row r="149" spans="14:37" x14ac:dyDescent="0.2"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</row>
    <row r="150" spans="14:37" x14ac:dyDescent="0.2"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</row>
  </sheetData>
  <mergeCells count="17">
    <mergeCell ref="Y2:AI2"/>
    <mergeCell ref="N2:X2"/>
    <mergeCell ref="AJ2:AJ3"/>
    <mergeCell ref="A125:A136"/>
    <mergeCell ref="C2:K2"/>
    <mergeCell ref="L2:M2"/>
    <mergeCell ref="A5:A16"/>
    <mergeCell ref="A17:A28"/>
    <mergeCell ref="A29:A40"/>
    <mergeCell ref="A53:A64"/>
    <mergeCell ref="A3:B3"/>
    <mergeCell ref="A65:A76"/>
    <mergeCell ref="A77:A88"/>
    <mergeCell ref="A89:A100"/>
    <mergeCell ref="A101:A112"/>
    <mergeCell ref="A113:A124"/>
    <mergeCell ref="A41:A52"/>
  </mergeCells>
  <phoneticPr fontId="0" type="noConversion"/>
  <pageMargins left="0.75" right="0.75" top="1" bottom="1" header="0" footer="0"/>
  <headerFooter alignWithMargins="0"/>
  <drawing r:id="rId1"/>
  <legacyDrawing r:id="rId2"/>
  <oleObjects>
    <mc:AlternateContent xmlns:mc="http://schemas.openxmlformats.org/markup-compatibility/2006">
      <mc:Choice Requires="x14">
        <oleObject progId="CorelPhotoPaint.Image.11" shapeId="11267" r:id="rId3">
          <objectPr defaultSize="0" autoPict="0" r:id="rId4">
            <anchor moveWithCells="1">
              <from>
                <xdr:col>36</xdr:col>
                <xdr:colOff>28575</xdr:colOff>
                <xdr:row>127</xdr:row>
                <xdr:rowOff>19050</xdr:rowOff>
              </from>
              <to>
                <xdr:col>38</xdr:col>
                <xdr:colOff>0</xdr:colOff>
                <xdr:row>129</xdr:row>
                <xdr:rowOff>171450</xdr:rowOff>
              </to>
            </anchor>
          </objectPr>
        </oleObject>
      </mc:Choice>
      <mc:Fallback>
        <oleObject progId="CorelPhotoPaint.Image.11" shapeId="11267" r:id="rId3"/>
      </mc:Fallback>
    </mc:AlternateContent>
    <mc:AlternateContent xmlns:mc="http://schemas.openxmlformats.org/markup-compatibility/2006">
      <mc:Choice Requires="x14">
        <oleObject progId="CorelPhotoPaint.Image.11" shapeId="11268" r:id="rId5">
          <objectPr defaultSize="0" autoPict="0" r:id="rId4">
            <anchor moveWithCells="1">
              <from>
                <xdr:col>0</xdr:col>
                <xdr:colOff>28575</xdr:colOff>
                <xdr:row>0</xdr:row>
                <xdr:rowOff>28575</xdr:rowOff>
              </from>
              <to>
                <xdr:col>2</xdr:col>
                <xdr:colOff>0</xdr:colOff>
                <xdr:row>0</xdr:row>
                <xdr:rowOff>542925</xdr:rowOff>
              </to>
            </anchor>
          </objectPr>
        </oleObject>
      </mc:Choice>
      <mc:Fallback>
        <oleObject progId="CorelPhotoPaint.Image.11" shapeId="11268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6" name="Button 1">
              <controlPr defaultSize="0" print="0" autoFill="0" autoPict="0" macro="[0]!SubirDatosCalculoCostes">
                <anchor moveWithCells="1">
                  <from>
                    <xdr:col>0</xdr:col>
                    <xdr:colOff>85725</xdr:colOff>
                    <xdr:row>137</xdr:row>
                    <xdr:rowOff>9525</xdr:rowOff>
                  </from>
                  <to>
                    <xdr:col>1</xdr:col>
                    <xdr:colOff>571500</xdr:colOff>
                    <xdr:row>138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7" name="Button 2">
              <controlPr defaultSize="0" print="0" autoFill="0" autoPict="0" macro="[0]!BtnInicio">
                <anchor moveWithCells="1">
                  <from>
                    <xdr:col>0</xdr:col>
                    <xdr:colOff>352425</xdr:colOff>
                    <xdr:row>1</xdr:row>
                    <xdr:rowOff>114300</xdr:rowOff>
                  </from>
                  <to>
                    <xdr:col>1</xdr:col>
                    <xdr:colOff>676275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tabColor rgb="FF00B050"/>
  </sheetPr>
  <dimension ref="A1:O160"/>
  <sheetViews>
    <sheetView showGridLines="0"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N62" sqref="N62"/>
    </sheetView>
  </sheetViews>
  <sheetFormatPr baseColWidth="10" defaultRowHeight="12.75" x14ac:dyDescent="0.2"/>
  <cols>
    <col min="1" max="1" width="4.28515625" style="1" customWidth="1"/>
    <col min="2" max="2" width="18" style="11" customWidth="1"/>
    <col min="3" max="4" width="14.28515625" style="1" bestFit="1" customWidth="1"/>
    <col min="5" max="5" width="8.42578125" style="1" bestFit="1" customWidth="1"/>
    <col min="6" max="6" width="12.85546875" style="1" bestFit="1" customWidth="1"/>
    <col min="7" max="7" width="9.28515625" style="1" customWidth="1"/>
    <col min="8" max="8" width="12.85546875" style="1" bestFit="1" customWidth="1"/>
    <col min="9" max="9" width="8" style="1" bestFit="1" customWidth="1"/>
    <col min="10" max="10" width="12.85546875" style="1" bestFit="1" customWidth="1"/>
    <col min="11" max="11" width="8" style="1" bestFit="1" customWidth="1"/>
    <col min="12" max="12" width="3.28515625" style="1" customWidth="1"/>
    <col min="13" max="13" width="41.5703125" style="1" customWidth="1"/>
    <col min="14" max="14" width="8.42578125" style="1" customWidth="1"/>
    <col min="15" max="15" width="13.5703125" style="1" customWidth="1"/>
    <col min="16" max="16" width="16.28515625" style="1" customWidth="1"/>
    <col min="17" max="17" width="20" style="1" customWidth="1"/>
    <col min="18" max="18" width="19.85546875" style="1" customWidth="1"/>
    <col min="19" max="19" width="12.85546875" style="1" customWidth="1"/>
    <col min="20" max="22" width="11.42578125" style="1"/>
    <col min="23" max="23" width="20.42578125" style="1" customWidth="1"/>
    <col min="24" max="16384" width="11.42578125" style="1"/>
  </cols>
  <sheetData>
    <row r="1" spans="1:15" s="202" customFormat="1" ht="43.5" customHeight="1" x14ac:dyDescent="0.2"/>
    <row r="2" spans="1:15" ht="51.75" thickBot="1" x14ac:dyDescent="0.25">
      <c r="A2" s="681" t="s">
        <v>0</v>
      </c>
      <c r="B2" s="681"/>
      <c r="C2" s="354" t="s">
        <v>157</v>
      </c>
      <c r="D2" s="332" t="s">
        <v>158</v>
      </c>
      <c r="E2" s="333" t="s">
        <v>153</v>
      </c>
      <c r="F2" s="332" t="s">
        <v>79</v>
      </c>
      <c r="G2" s="335" t="s">
        <v>154</v>
      </c>
      <c r="H2" s="334" t="s">
        <v>142</v>
      </c>
      <c r="I2" s="335" t="s">
        <v>155</v>
      </c>
      <c r="J2" s="334" t="s">
        <v>78</v>
      </c>
      <c r="K2" s="343" t="s">
        <v>156</v>
      </c>
      <c r="L2" s="15"/>
    </row>
    <row r="3" spans="1:15" ht="17.25" thickTop="1" thickBot="1" x14ac:dyDescent="0.3">
      <c r="A3" s="685">
        <v>2011</v>
      </c>
      <c r="B3" s="22">
        <f>'Datos originales y del modelo'!B5</f>
        <v>40603</v>
      </c>
      <c r="C3" s="18">
        <f>'Datos originales y del modelo'!AT5</f>
        <v>8.9352442687891821E-3</v>
      </c>
      <c r="D3" s="18"/>
      <c r="E3" s="340"/>
      <c r="F3" s="19"/>
      <c r="G3" s="340"/>
      <c r="H3" s="18">
        <f>IF('Datos originales y del modelo'!AW5="", "",    ('Datos originales y del modelo'!AW5/'Datos originales y del modelo'!AW4)-1   )</f>
        <v>3.8102353380649934E-2</v>
      </c>
      <c r="I3" s="340"/>
      <c r="J3" s="18">
        <f>IF('Modelos de referencia'!J5&lt;&gt;0,'Modelos de referencia'!K5,"")</f>
        <v>-5.7754696066750766E-3</v>
      </c>
      <c r="K3" s="344"/>
      <c r="L3" s="16"/>
    </row>
    <row r="4" spans="1:15" ht="17.25" thickTop="1" thickBot="1" x14ac:dyDescent="0.3">
      <c r="A4" s="685"/>
      <c r="B4" s="23">
        <f>'Datos originales y del modelo'!B6</f>
        <v>40634</v>
      </c>
      <c r="C4" s="19">
        <f>'Datos originales y del modelo'!AT6</f>
        <v>-2.3046069483983523E-3</v>
      </c>
      <c r="D4" s="19">
        <f>IF(C3="(Falta Dat.)", "", C3+(('Instrucciones de uso'!I28/100)-1)+(('Instrucciones de uso'!I28/100)-1)*C3 )</f>
        <v>-2.8559816213971891E-2</v>
      </c>
      <c r="E4" s="342">
        <v>100</v>
      </c>
      <c r="F4" s="348"/>
      <c r="G4" s="338"/>
      <c r="H4" s="19">
        <f>IF('Datos originales y del modelo'!AW6="", "",    ('Datos originales y del modelo'!AW6/'Datos originales y del modelo'!AW5)-1   )</f>
        <v>8.2763584023026748E-3</v>
      </c>
      <c r="I4" s="342">
        <v>100</v>
      </c>
      <c r="J4" s="19">
        <f>IF('Modelos de referencia'!J6&lt;&gt;0,'Modelos de referencia'!K6,"")</f>
        <v>-7.5162061768689892E-3</v>
      </c>
      <c r="K4" s="345">
        <v>100</v>
      </c>
      <c r="L4" s="16"/>
    </row>
    <row r="5" spans="1:15" ht="17.25" thickTop="1" thickBot="1" x14ac:dyDescent="0.3">
      <c r="A5" s="685"/>
      <c r="B5" s="23">
        <f>'Datos originales y del modelo'!B7</f>
        <v>40664</v>
      </c>
      <c r="C5" s="19">
        <f>'Datos originales y del modelo'!AT7</f>
        <v>3.6572111696745015E-3</v>
      </c>
      <c r="D5" s="19">
        <f>IF(C4="(Falta Dat.)", "", C4+(('Instrucciones de uso'!I30/100)-1)+(('Instrucciones de uso'!I30/100)-1)*C4 )</f>
        <v>-3.1751586474316335E-2</v>
      </c>
      <c r="E5" s="338">
        <f>IF(C5="(Falta Dat.)", "",     E4*(1+D5)   )</f>
        <v>96.82484135256837</v>
      </c>
      <c r="F5" s="349"/>
      <c r="G5" s="338"/>
      <c r="H5" s="19">
        <f>IF('Datos originales y del modelo'!AW7="", "",    ('Datos originales y del modelo'!AW7/'Datos originales y del modelo'!AW6)-1   )</f>
        <v>-4.1755888650963247E-2</v>
      </c>
      <c r="I5" s="338">
        <f>IF(C5="(Falta Dat.)", "",       I4*(1+H4)   )</f>
        <v>100.82763584023027</v>
      </c>
      <c r="J5" s="19">
        <f>IF('Modelos de referencia'!J7&lt;&gt;0,'Modelos de referencia'!K7,"")</f>
        <v>-4.3259916931790432E-3</v>
      </c>
      <c r="K5" s="346">
        <f>IF( C5="(Falta Dat.)", "",           K4*(1+J4)      )</f>
        <v>99.248379382313104</v>
      </c>
      <c r="L5" s="16"/>
      <c r="M5" s="683" t="s">
        <v>58</v>
      </c>
      <c r="N5" s="684"/>
    </row>
    <row r="6" spans="1:15" ht="17.25" thickTop="1" thickBot="1" x14ac:dyDescent="0.3">
      <c r="A6" s="685"/>
      <c r="B6" s="23">
        <f>'Datos originales y del modelo'!B8</f>
        <v>40695</v>
      </c>
      <c r="C6" s="19">
        <f>'Datos originales y del modelo'!AT8</f>
        <v>-9.949625761530188E-4</v>
      </c>
      <c r="D6" s="19">
        <f>IF(C5="(Falta Dat.)", "", C5+(('Instrucciones de uso'!I32/100)-1)+(('Instrucciones de uso'!I32/100)-1)*C5 )</f>
        <v>-1.1536151693012017E-2</v>
      </c>
      <c r="E6" s="338">
        <f t="shared" ref="E6:E69" si="0">IF(C6="(Falta Dat.)", "",     E5*(1+D6)   )</f>
        <v>95.707855295073315</v>
      </c>
      <c r="F6" s="349"/>
      <c r="G6" s="338"/>
      <c r="H6" s="19">
        <f>IF('Datos originales y del modelo'!AW8="", "",    ('Datos originales y del modelo'!AW8/'Datos originales y del modelo'!AW7)-1   )</f>
        <v>3.1284916201117285E-2</v>
      </c>
      <c r="I6" s="338">
        <f t="shared" ref="I6:I69" si="1">IF(C6="(Falta Dat.)", "",       I5*(1+H5)   )</f>
        <v>96.617488305145741</v>
      </c>
      <c r="J6" s="19">
        <f>IF('Modelos de referencia'!J8&lt;&gt;0,'Modelos de referencia'!K8,"")</f>
        <v>7.3436953094545565E-3</v>
      </c>
      <c r="K6" s="346">
        <f t="shared" ref="K6:K69" si="2">IF( C6="(Falta Dat.)", "",           K5*(1+J5)      )</f>
        <v>98.819031717543737</v>
      </c>
      <c r="L6" s="16"/>
      <c r="M6" s="27" t="s">
        <v>88</v>
      </c>
      <c r="N6" s="28">
        <f>'Datos originales y del modelo'!AA3</f>
        <v>0</v>
      </c>
    </row>
    <row r="7" spans="1:15" ht="17.25" thickTop="1" thickBot="1" x14ac:dyDescent="0.3">
      <c r="A7" s="685"/>
      <c r="B7" s="23">
        <f>'Datos originales y del modelo'!B9</f>
        <v>40725</v>
      </c>
      <c r="C7" s="19">
        <f>'Datos originales y del modelo'!AT9</f>
        <v>3.448755235829232E-3</v>
      </c>
      <c r="D7" s="19">
        <f>IF(C6="(Falta Dat.)", "", C6+(('Instrucciones de uso'!I34/100)-1)+(('Instrucciones de uso'!I34/100)-1)*C6 )</f>
        <v>-1.1326672673190407E-2</v>
      </c>
      <c r="E7" s="338">
        <f t="shared" si="0"/>
        <v>94.623803745892943</v>
      </c>
      <c r="F7" s="349"/>
      <c r="G7" s="338"/>
      <c r="H7" s="19">
        <f>IF('Datos originales y del modelo'!AW9="", "",    ('Datos originales y del modelo'!AW9/'Datos originales y del modelo'!AW8)-1   )</f>
        <v>-1.300108342361872E-2</v>
      </c>
      <c r="I7" s="338">
        <f t="shared" si="1"/>
        <v>99.640158330334657</v>
      </c>
      <c r="J7" s="19">
        <f>IF('Modelos de referencia'!J9&lt;&gt;0,'Modelos de referencia'!K9,"")</f>
        <v>-3.8323317037877169E-3</v>
      </c>
      <c r="K7" s="346">
        <f t="shared" si="2"/>
        <v>99.544728577252698</v>
      </c>
      <c r="L7" s="16"/>
      <c r="M7" s="27" t="s">
        <v>89</v>
      </c>
      <c r="N7" s="28">
        <f>'Datos originales y del modelo'!AC3</f>
        <v>0.15</v>
      </c>
    </row>
    <row r="8" spans="1:15" ht="17.25" thickTop="1" thickBot="1" x14ac:dyDescent="0.3">
      <c r="A8" s="685"/>
      <c r="B8" s="23">
        <f>'Datos originales y del modelo'!B10</f>
        <v>40756</v>
      </c>
      <c r="C8" s="19">
        <f>'Datos originales y del modelo'!AT10</f>
        <v>-3.0224685357778218E-3</v>
      </c>
      <c r="D8" s="19">
        <f>IF(C7="(Falta Dat.)", "", C7+(('Instrucciones de uso'!I36/100)-1)+(('Instrucciones de uso'!I36/100)-1)*C7)</f>
        <v>-2.9131098723659378E-3</v>
      </c>
      <c r="E8" s="338">
        <f t="shared" si="0"/>
        <v>94.348154209039961</v>
      </c>
      <c r="F8" s="349"/>
      <c r="G8" s="338"/>
      <c r="H8" s="19">
        <f>IF('Datos originales y del modelo'!AW10="", "",    ('Datos originales y del modelo'!AW10/'Datos originales y del modelo'!AW9)-1   )</f>
        <v>-1.4635931211123276E-3</v>
      </c>
      <c r="I8" s="338">
        <f t="shared" si="1"/>
        <v>98.344728319539399</v>
      </c>
      <c r="J8" s="19">
        <f>IF('Modelos de referencia'!J10&lt;&gt;0,'Modelos de referencia'!K10,"")</f>
        <v>7.5533825916365149E-3</v>
      </c>
      <c r="K8" s="346">
        <f t="shared" si="2"/>
        <v>99.16324015798115</v>
      </c>
      <c r="L8" s="16"/>
      <c r="M8" s="27" t="s">
        <v>90</v>
      </c>
      <c r="N8" s="28">
        <f>'Datos originales y del modelo'!AE3</f>
        <v>0.3</v>
      </c>
    </row>
    <row r="9" spans="1:15" ht="17.25" thickTop="1" thickBot="1" x14ac:dyDescent="0.3">
      <c r="A9" s="685"/>
      <c r="B9" s="23">
        <f>'Datos originales y del modelo'!B11</f>
        <v>40787</v>
      </c>
      <c r="C9" s="19">
        <f>'Datos originales y del modelo'!AT11</f>
        <v>9.0556049965201889E-4</v>
      </c>
      <c r="D9" s="19">
        <f>IF(C8="(Falta Dat.)", "", C8+(('Instrucciones de uso'!I38/100)-1)+(('Instrucciones de uso'!I38/100)-1)*C8 )</f>
        <v>1.1164521736958024E-2</v>
      </c>
      <c r="E9" s="338">
        <f t="shared" si="0"/>
        <v>95.401506227548651</v>
      </c>
      <c r="F9" s="349"/>
      <c r="G9" s="338"/>
      <c r="H9" s="19">
        <f>IF('Datos originales y del modelo'!AW11="", "",    ('Datos originales y del modelo'!AW11/'Datos originales y del modelo'!AW10)-1   )</f>
        <v>9.160864785636047E-3</v>
      </c>
      <c r="I9" s="338">
        <f t="shared" si="1"/>
        <v>98.200791651673256</v>
      </c>
      <c r="J9" s="19">
        <f>IF('Modelos de referencia'!J11&lt;&gt;0,'Modelos de referencia'!K11,"")</f>
        <v>2.4258832743053294E-2</v>
      </c>
      <c r="K9" s="346">
        <f t="shared" si="2"/>
        <v>99.912258049920709</v>
      </c>
      <c r="L9" s="16"/>
      <c r="M9" s="27" t="s">
        <v>97</v>
      </c>
      <c r="N9" s="28">
        <f>'Datos originales y del modelo'!AG3</f>
        <v>0.15</v>
      </c>
    </row>
    <row r="10" spans="1:15" ht="17.25" thickTop="1" thickBot="1" x14ac:dyDescent="0.3">
      <c r="A10" s="685"/>
      <c r="B10" s="23">
        <f>'Datos originales y del modelo'!B12</f>
        <v>40817</v>
      </c>
      <c r="C10" s="19">
        <f>'Datos originales y del modelo'!AT12</f>
        <v>1.1545533136579588E-2</v>
      </c>
      <c r="D10" s="19">
        <f>IF(C9="(Falta Dat.)", "", C9+(('Instrucciones de uso'!I40/100)-1)+(('Instrucciones de uso'!I40/100)-1)*C9 )</f>
        <v>3.3935443996140457E-2</v>
      </c>
      <c r="E10" s="338">
        <f t="shared" si="0"/>
        <v>98.638998699281061</v>
      </c>
      <c r="F10" s="349"/>
      <c r="G10" s="338"/>
      <c r="H10" s="19">
        <f>IF('Datos originales y del modelo'!AW12="", "",    ('Datos originales y del modelo'!AW12/'Datos originales y del modelo'!AW11)-1   )</f>
        <v>3.6310820624518847E-4</v>
      </c>
      <c r="I10" s="338">
        <f t="shared" si="1"/>
        <v>99.100395825836657</v>
      </c>
      <c r="J10" s="19">
        <f>IF('Modelos de referencia'!J12&lt;&gt;0,'Modelos de referencia'!K12,"")</f>
        <v>2.0457170508777933E-2</v>
      </c>
      <c r="K10" s="346">
        <f t="shared" si="2"/>
        <v>102.33601280693452</v>
      </c>
      <c r="L10" s="16"/>
      <c r="M10" s="27" t="s">
        <v>91</v>
      </c>
      <c r="N10" s="28">
        <f>'Datos originales y del modelo'!AI3</f>
        <v>0.1</v>
      </c>
    </row>
    <row r="11" spans="1:15" ht="17.25" thickTop="1" thickBot="1" x14ac:dyDescent="0.3">
      <c r="A11" s="685"/>
      <c r="B11" s="23">
        <f>'Datos originales y del modelo'!B13</f>
        <v>40848</v>
      </c>
      <c r="C11" s="19">
        <f>'Datos originales y del modelo'!AT13</f>
        <v>-3.4636698124487996E-3</v>
      </c>
      <c r="D11" s="19">
        <f>IF(C10="(Falta Dat.)", "", C10+(('Instrucciones de uso'!I42/100)-1)+(('Instrucciones de uso'!I42/100)-1)*C10 )</f>
        <v>4.7303667732957674E-2</v>
      </c>
      <c r="E11" s="338">
        <f t="shared" si="0"/>
        <v>103.30498511926349</v>
      </c>
      <c r="F11" s="349"/>
      <c r="G11" s="338"/>
      <c r="H11" s="19">
        <f>IF('Datos originales y del modelo'!AW13="", "",    ('Datos originales y del modelo'!AW13/'Datos originales y del modelo'!AW12)-1   )</f>
        <v>-5.0816696914697257E-3</v>
      </c>
      <c r="I11" s="338">
        <f t="shared" si="1"/>
        <v>99.136379992803171</v>
      </c>
      <c r="J11" s="19">
        <f>IF('Modelos de referencia'!J13&lt;&gt;0,'Modelos de referencia'!K13,"")</f>
        <v>1.3479820017050947E-2</v>
      </c>
      <c r="K11" s="346">
        <f t="shared" si="2"/>
        <v>104.42951807011445</v>
      </c>
      <c r="L11" s="16"/>
      <c r="M11" s="27" t="s">
        <v>92</v>
      </c>
      <c r="N11" s="28">
        <f>'Datos originales y del modelo'!AK3</f>
        <v>0</v>
      </c>
    </row>
    <row r="12" spans="1:15" ht="17.25" thickTop="1" thickBot="1" x14ac:dyDescent="0.3">
      <c r="A12" s="685"/>
      <c r="B12" s="24">
        <f>'Datos originales y del modelo'!B14</f>
        <v>40878</v>
      </c>
      <c r="C12" s="20">
        <f>'Datos originales y del modelo'!AT14</f>
        <v>2.214945926253294E-2</v>
      </c>
      <c r="D12" s="20">
        <f>IF(C11="(Falta Dat.)", "", C11+(('Instrucciones de uso'!I44/100)-1)+(('Instrucciones de uso'!I44/100)-1)*C11 )</f>
        <v>2.9641267076381681E-2</v>
      </c>
      <c r="E12" s="339">
        <f t="shared" si="0"/>
        <v>106.36707577350522</v>
      </c>
      <c r="F12" s="20"/>
      <c r="G12" s="339"/>
      <c r="H12" s="20">
        <f>IF('Datos originales y del modelo'!AW14="", "",    ('Datos originales y del modelo'!AW14/'Datos originales y del modelo'!AW13)-1   )</f>
        <v>2.480846406420989E-2</v>
      </c>
      <c r="I12" s="339">
        <f t="shared" si="1"/>
        <v>98.632601655271714</v>
      </c>
      <c r="J12" s="20">
        <f>IF('Modelos de referencia'!J14&lt;&gt;0,'Modelos de referencia'!K14,"")</f>
        <v>8.7408803557835757E-3</v>
      </c>
      <c r="K12" s="347">
        <f t="shared" si="2"/>
        <v>105.83720917816697</v>
      </c>
      <c r="L12" s="16"/>
      <c r="M12" s="27" t="s">
        <v>93</v>
      </c>
      <c r="N12" s="28">
        <f>'Datos originales y del modelo'!AM3</f>
        <v>0.2</v>
      </c>
    </row>
    <row r="13" spans="1:15" ht="17.25" thickTop="1" thickBot="1" x14ac:dyDescent="0.3">
      <c r="A13" s="682">
        <v>2012</v>
      </c>
      <c r="B13" s="48">
        <f>'Datos originales y del modelo'!B15</f>
        <v>40909</v>
      </c>
      <c r="C13" s="21">
        <f>'Datos originales y del modelo'!AT15</f>
        <v>-1.5214621864174192E-2</v>
      </c>
      <c r="D13" s="21">
        <f>IF(C12="(Falta Dat.)", "", C12+(('Instrucciones de uso'!I22/100)-1)+(('Instrucciones de uso'!I22/100)-1)*C12 )</f>
        <v>2.6810460796770214E-2</v>
      </c>
      <c r="E13" s="336">
        <f t="shared" si="0"/>
        <v>109.21882608859788</v>
      </c>
      <c r="F13" s="21"/>
      <c r="G13" s="336"/>
      <c r="H13" s="21">
        <f>IF('Datos originales y del modelo'!AW15="", "",    ('Datos originales y del modelo'!AW15/'Datos originales y del modelo'!AW14)-1   )</f>
        <v>2.1003915984336041E-2</v>
      </c>
      <c r="I13" s="336">
        <f t="shared" si="1"/>
        <v>101.07952500899606</v>
      </c>
      <c r="J13" s="21">
        <f>IF('Modelos de referencia'!J15&lt;&gt;0,'Modelos de referencia'!K15,"")</f>
        <v>-5.1837041204492174E-3</v>
      </c>
      <c r="K13" s="351">
        <f t="shared" si="2"/>
        <v>106.76231956078337</v>
      </c>
      <c r="L13" s="16"/>
      <c r="M13" s="27" t="s">
        <v>94</v>
      </c>
      <c r="N13" s="28">
        <f>'Datos originales y del modelo'!AO3</f>
        <v>0.05</v>
      </c>
    </row>
    <row r="14" spans="1:15" ht="17.25" thickTop="1" thickBot="1" x14ac:dyDescent="0.3">
      <c r="A14" s="682"/>
      <c r="B14" s="48">
        <f>'Datos originales y del modelo'!B16</f>
        <v>40940</v>
      </c>
      <c r="C14" s="21">
        <f>'Datos originales y del modelo'!AT16</f>
        <v>6.88066095683565E-3</v>
      </c>
      <c r="D14" s="21">
        <f>IF(C13="(Falta Dat.)", "", C13+(('Instrucciones de uso'!I24/100)-1)+(('Instrucciones de uso'!I24/100)-1)*C13 )</f>
        <v>-7.2575560088366329E-3</v>
      </c>
      <c r="E14" s="336">
        <f t="shared" si="0"/>
        <v>108.42616434104049</v>
      </c>
      <c r="F14" s="21"/>
      <c r="G14" s="336"/>
      <c r="H14" s="21">
        <f>IF('Datos originales y del modelo'!AW16="", "",    ('Datos originales y del modelo'!AW16/'Datos originales y del modelo'!AW15)-1   )</f>
        <v>-4.1841004184099972E-3</v>
      </c>
      <c r="I14" s="336">
        <f t="shared" si="1"/>
        <v>103.2025908600216</v>
      </c>
      <c r="J14" s="21">
        <f>IF('Modelos de referencia'!J16&lt;&gt;0,'Modelos de referencia'!K16,"")</f>
        <v>-5.4000560898608274E-3</v>
      </c>
      <c r="K14" s="351">
        <f t="shared" si="2"/>
        <v>106.20889528496743</v>
      </c>
      <c r="L14" s="16"/>
      <c r="M14" s="29" t="s">
        <v>95</v>
      </c>
      <c r="N14" s="308">
        <f>'Datos originales y del modelo'!AQ3</f>
        <v>0.05</v>
      </c>
    </row>
    <row r="15" spans="1:15" ht="17.25" thickTop="1" thickBot="1" x14ac:dyDescent="0.3">
      <c r="A15" s="682"/>
      <c r="B15" s="48">
        <f>'Datos originales y del modelo'!B17</f>
        <v>40969</v>
      </c>
      <c r="C15" s="21">
        <f>'Datos originales y del modelo'!AT17</f>
        <v>-2.6980867185424804E-3</v>
      </c>
      <c r="D15" s="21">
        <f>IF(C14="(Falta Dat.)", "", C14+(('Instrucciones de uso'!I26/100)-1)+(('Instrucciones de uso'!I26/100)-1)*C14 )</f>
        <v>-2.3272394196838655E-2</v>
      </c>
      <c r="E15" s="336">
        <f t="shared" si="0"/>
        <v>105.90282790324459</v>
      </c>
      <c r="F15" s="21"/>
      <c r="G15" s="336"/>
      <c r="H15" s="21">
        <f>IF('Datos originales y del modelo'!AW17="", "",    ('Datos originales y del modelo'!AW17/'Datos originales y del modelo'!AW16)-1   )</f>
        <v>-1.5056022408963643E-2</v>
      </c>
      <c r="I15" s="336">
        <f t="shared" si="1"/>
        <v>102.77078085642319</v>
      </c>
      <c r="J15" s="21">
        <f>IF('Modelos de referencia'!J17&lt;&gt;0,'Modelos de referencia'!K17,"")</f>
        <v>-2.5411735697613125E-2</v>
      </c>
      <c r="K15" s="351">
        <f t="shared" si="2"/>
        <v>105.63536129318645</v>
      </c>
      <c r="L15" s="16"/>
      <c r="M15" s="25" t="s">
        <v>96</v>
      </c>
      <c r="N15" s="17">
        <f>SUM(N6:N14)</f>
        <v>1</v>
      </c>
      <c r="O15" s="26" t="str">
        <f>IF(N15=100%,"","← ¡Este dato debe ser el 100%!")</f>
        <v/>
      </c>
    </row>
    <row r="16" spans="1:15" ht="17.25" thickTop="1" thickBot="1" x14ac:dyDescent="0.3">
      <c r="A16" s="682"/>
      <c r="B16" s="48">
        <f>'Datos originales y del modelo'!B18</f>
        <v>41000</v>
      </c>
      <c r="C16" s="21">
        <f>'Datos originales y del modelo'!AT18</f>
        <v>2.1013288673376539E-3</v>
      </c>
      <c r="D16" s="21">
        <f>IF(C15="(Falta Dat.)", "", C15+(('Instrucciones de uso'!I28/100)-1)+(('Instrucciones de uso'!I28/100)-1)*C15 )</f>
        <v>-3.9760817721821343E-2</v>
      </c>
      <c r="E16" s="336">
        <f t="shared" si="0"/>
        <v>101.69204486675825</v>
      </c>
      <c r="F16" s="21"/>
      <c r="G16" s="336"/>
      <c r="H16" s="21">
        <f>IF('Datos originales y del modelo'!AW18="", "",    ('Datos originales y del modelo'!AW18/'Datos originales y del modelo'!AW17)-1   )</f>
        <v>-8.176324209029695E-3</v>
      </c>
      <c r="I16" s="336">
        <f t="shared" si="1"/>
        <v>101.22346167686219</v>
      </c>
      <c r="J16" s="21">
        <f>IF('Modelos de referencia'!J18&lt;&gt;0,'Modelos de referencia'!K18,"")</f>
        <v>-1.8423276817427392E-2</v>
      </c>
      <c r="K16" s="351">
        <f t="shared" si="2"/>
        <v>102.95098341168212</v>
      </c>
      <c r="L16" s="16"/>
    </row>
    <row r="17" spans="1:13" ht="17.25" thickTop="1" thickBot="1" x14ac:dyDescent="0.3">
      <c r="A17" s="682"/>
      <c r="B17" s="48">
        <f>'Datos originales y del modelo'!B19</f>
        <v>41030</v>
      </c>
      <c r="C17" s="21">
        <f>'Datos originales y del modelo'!AT19</f>
        <v>-1.1212319138106254E-2</v>
      </c>
      <c r="D17" s="21">
        <f>IF(C16="(Falta Dat.)", "", C16+(('Instrucciones de uso'!I30/100)-1)+(('Instrucciones de uso'!I30/100)-1)*C16 )</f>
        <v>-2.7475691854181777E-2</v>
      </c>
      <c r="E17" s="336">
        <f t="shared" si="0"/>
        <v>98.897985577977579</v>
      </c>
      <c r="F17" s="21"/>
      <c r="G17" s="336"/>
      <c r="H17" s="21">
        <f>IF('Datos originales y del modelo'!AW19="", "",    ('Datos originales y del modelo'!AW19/'Datos originales y del modelo'!AW18)-1   )</f>
        <v>-2.1505376344085336E-3</v>
      </c>
      <c r="I17" s="336">
        <f t="shared" si="1"/>
        <v>100.39582583663187</v>
      </c>
      <c r="J17" s="21">
        <f>IF('Modelos de referencia'!J19&lt;&gt;0,'Modelos de referencia'!K19,"")</f>
        <v>-2.3728146762035829E-2</v>
      </c>
      <c r="K17" s="351">
        <f t="shared" si="2"/>
        <v>101.05428894566232</v>
      </c>
      <c r="L17" s="16"/>
      <c r="M17" s="193"/>
    </row>
    <row r="18" spans="1:13" ht="17.25" thickTop="1" thickBot="1" x14ac:dyDescent="0.3">
      <c r="A18" s="682"/>
      <c r="B18" s="48">
        <f>'Datos originales y del modelo'!B20</f>
        <v>41061</v>
      </c>
      <c r="C18" s="21">
        <f>'Datos originales y del modelo'!AT20</f>
        <v>-1.2917067179117618E-3</v>
      </c>
      <c r="D18" s="21">
        <f>IF(C17="(Falta Dat.)", "", C17+(('Instrucciones de uso'!I32/100)-1)+(('Instrucciones de uso'!I32/100)-1)*C17)</f>
        <v>-2.6180587050993586E-2</v>
      </c>
      <c r="E18" s="336">
        <f t="shared" si="0"/>
        <v>96.308778257385427</v>
      </c>
      <c r="F18" s="21"/>
      <c r="G18" s="336"/>
      <c r="H18" s="21">
        <f>IF('Datos originales y del modelo'!AW20="", "",    ('Datos originales y del modelo'!AW20/'Datos originales y del modelo'!AW19)-1   )</f>
        <v>4.669540229885083E-3</v>
      </c>
      <c r="I18" s="336">
        <f t="shared" si="1"/>
        <v>100.17992083483267</v>
      </c>
      <c r="J18" s="21">
        <f>IF('Modelos de referencia'!J20&lt;&gt;0,'Modelos de referencia'!K20,"")</f>
        <v>-8.9930434533130876E-3</v>
      </c>
      <c r="K18" s="351">
        <f t="shared" si="2"/>
        <v>98.656457946626475</v>
      </c>
      <c r="L18" s="16"/>
    </row>
    <row r="19" spans="1:13" ht="17.25" thickTop="1" thickBot="1" x14ac:dyDescent="0.3">
      <c r="A19" s="682"/>
      <c r="B19" s="48">
        <f>'Datos originales y del modelo'!B21</f>
        <v>41091</v>
      </c>
      <c r="C19" s="21">
        <f>'Datos originales y del modelo'!AT21</f>
        <v>-9.8556574512539963E-4</v>
      </c>
      <c r="D19" s="21">
        <f>IF(C18="(Falta Dat.)", "", C18+(('Instrucciones de uso'!I34/100)-1)+(('Instrucciones de uso'!I34/100)-1)*C18 )</f>
        <v>-1.162034788703508E-2</v>
      </c>
      <c r="E19" s="336">
        <f t="shared" si="0"/>
        <v>95.189636749459297</v>
      </c>
      <c r="F19" s="21"/>
      <c r="G19" s="336"/>
      <c r="H19" s="21">
        <f>IF('Datos originales y del modelo'!AW21="", "",    ('Datos originales y del modelo'!AW21/'Datos originales y del modelo'!AW20)-1   )</f>
        <v>2.0736503396496353E-2</v>
      </c>
      <c r="I19" s="336">
        <f t="shared" si="1"/>
        <v>100.64771500539763</v>
      </c>
      <c r="J19" s="21">
        <f>IF('Modelos de referencia'!J21&lt;&gt;0,'Modelos de referencia'!K21,"")</f>
        <v>-9.733560051697232E-3</v>
      </c>
      <c r="K19" s="351">
        <f t="shared" si="2"/>
        <v>97.769236133362512</v>
      </c>
      <c r="L19" s="16"/>
    </row>
    <row r="20" spans="1:13" ht="17.25" thickTop="1" thickBot="1" x14ac:dyDescent="0.3">
      <c r="A20" s="682"/>
      <c r="B20" s="48">
        <f>'Datos originales y del modelo'!B22</f>
        <v>41122</v>
      </c>
      <c r="C20" s="21">
        <f>'Datos originales y del modelo'!AT22</f>
        <v>1.9965145304582217E-2</v>
      </c>
      <c r="D20" s="21">
        <f>IF(C19="(Falta Dat.)", "", C19+(('Instrucciones de uso'!I36/100)-1)+(('Instrucciones de uso'!I36/100)-1)*C19 )</f>
        <v>-7.3193172583013166E-3</v>
      </c>
      <c r="E20" s="336">
        <f t="shared" si="0"/>
        <v>94.492913598387545</v>
      </c>
      <c r="F20" s="21"/>
      <c r="G20" s="336"/>
      <c r="H20" s="21">
        <f>IF('Datos originales y del modelo'!AW22="", "",    ('Datos originales y del modelo'!AW22/'Datos originales y del modelo'!AW21)-1   )</f>
        <v>-2.3467600700525115E-2</v>
      </c>
      <c r="I20" s="336">
        <f t="shared" si="1"/>
        <v>102.73479668945666</v>
      </c>
      <c r="J20" s="21">
        <f>IF('Modelos de referencia'!J22&lt;&gt;0,'Modelos de referencia'!K22,"")</f>
        <v>9.2685721835228385E-4</v>
      </c>
      <c r="K20" s="351">
        <f t="shared" si="2"/>
        <v>96.817593402249855</v>
      </c>
      <c r="L20" s="16"/>
    </row>
    <row r="21" spans="1:13" ht="17.25" thickTop="1" thickBot="1" x14ac:dyDescent="0.3">
      <c r="A21" s="682"/>
      <c r="B21" s="48">
        <f>'Datos originales y del modelo'!B23</f>
        <v>41153</v>
      </c>
      <c r="C21" s="21">
        <f>'Datos originales y del modelo'!AT23</f>
        <v>-3.0352238604487341E-3</v>
      </c>
      <c r="D21" s="21">
        <f>IF(C20="(Falta Dat.)", "", C20+(('Instrucciones de uso'!I38/100)-1)+(('Instrucciones de uso'!I38/100)-1)*C20 )</f>
        <v>3.4479249322266384E-2</v>
      </c>
      <c r="E21" s="336">
        <f t="shared" si="0"/>
        <v>97.750958325533716</v>
      </c>
      <c r="F21" s="21"/>
      <c r="G21" s="336"/>
      <c r="H21" s="21">
        <f>IF('Datos originales y del modelo'!AW23="", "",    ('Datos originales y del modelo'!AW23/'Datos originales y del modelo'!AW22)-1   )</f>
        <v>1.7934002869439691E-3</v>
      </c>
      <c r="I21" s="336">
        <f t="shared" si="1"/>
        <v>100.32385750269886</v>
      </c>
      <c r="J21" s="21">
        <f>IF('Modelos de referencia'!J23&lt;&gt;0,'Modelos de referencia'!K23,"")</f>
        <v>3.7218208300355382E-2</v>
      </c>
      <c r="K21" s="351">
        <f t="shared" si="2"/>
        <v>96.907329487558229</v>
      </c>
      <c r="L21" s="16"/>
    </row>
    <row r="22" spans="1:13" ht="17.25" thickTop="1" thickBot="1" x14ac:dyDescent="0.3">
      <c r="A22" s="682"/>
      <c r="B22" s="48">
        <f>'Datos originales y del modelo'!B24</f>
        <v>41183</v>
      </c>
      <c r="C22" s="21">
        <f>'Datos originales y del modelo'!AT24</f>
        <v>1.4423849606892598E-2</v>
      </c>
      <c r="D22" s="21">
        <f>IF(C21="(Falta Dat.)", "", C21+(('Instrucciones de uso'!I40/100)-1)+(('Instrucciones de uso'!I40/100)-1)*C21 )</f>
        <v>2.9864613752156377E-2</v>
      </c>
      <c r="E22" s="336">
        <f t="shared" si="0"/>
        <v>100.67025293982891</v>
      </c>
      <c r="F22" s="21"/>
      <c r="G22" s="336"/>
      <c r="H22" s="21">
        <f>IF('Datos originales y del modelo'!AW24="", "",    ('Datos originales y del modelo'!AW24/'Datos originales y del modelo'!AW23)-1   )</f>
        <v>-6.4446831364125545E-3</v>
      </c>
      <c r="I22" s="336">
        <f t="shared" si="1"/>
        <v>100.50377833753153</v>
      </c>
      <c r="J22" s="21">
        <f>IF('Modelos de referencia'!J24&lt;&gt;0,'Modelos de referencia'!K24,"")</f>
        <v>2.7545803234319655E-2</v>
      </c>
      <c r="K22" s="351">
        <f t="shared" si="2"/>
        <v>100.51404666225734</v>
      </c>
      <c r="L22" s="16"/>
    </row>
    <row r="23" spans="1:13" ht="17.25" thickTop="1" thickBot="1" x14ac:dyDescent="0.3">
      <c r="A23" s="682"/>
      <c r="B23" s="48">
        <f>'Datos originales y del modelo'!B25</f>
        <v>41214</v>
      </c>
      <c r="C23" s="21">
        <f>'Datos originales y del modelo'!AT25</f>
        <v>-1.1978115215841132E-3</v>
      </c>
      <c r="D23" s="21">
        <f>IF(C22="(Falta Dat.)", "", C22+(('Instrucciones de uso'!I42/100)-1)+(('Instrucciones de uso'!I42/100)-1)*C22 )</f>
        <v>5.0283732690496241E-2</v>
      </c>
      <c r="E23" s="336">
        <f t="shared" si="0"/>
        <v>105.73232902853991</v>
      </c>
      <c r="F23" s="21">
        <f>IF('Modelos de referencia'!F4&lt;&gt;0,'Modelos de referencia'!G4,"")</f>
        <v>0</v>
      </c>
      <c r="G23" s="336"/>
      <c r="H23" s="21">
        <f>IF('Datos originales y del modelo'!AW25="", "",    ('Datos originales y del modelo'!AW25/'Datos originales y del modelo'!AW24)-1   )</f>
        <v>-2.8828828828827424E-3</v>
      </c>
      <c r="I23" s="336">
        <f t="shared" si="1"/>
        <v>99.8560633321339</v>
      </c>
      <c r="J23" s="21">
        <f>IF('Modelos de referencia'!J25&lt;&gt;0,'Modelos de referencia'!K25,"")</f>
        <v>1.5282408930390678E-2</v>
      </c>
      <c r="K23" s="351">
        <f t="shared" si="2"/>
        <v>103.28278681390111</v>
      </c>
      <c r="L23" s="16"/>
    </row>
    <row r="24" spans="1:13" ht="17.25" thickTop="1" thickBot="1" x14ac:dyDescent="0.3">
      <c r="A24" s="682"/>
      <c r="B24" s="48">
        <f>'Datos originales y del modelo'!B26</f>
        <v>41244</v>
      </c>
      <c r="C24" s="21">
        <f>'Datos originales y del modelo'!AT26</f>
        <v>3.0524376371138785E-2</v>
      </c>
      <c r="D24" s="21">
        <f>IF(C23="(Falta Dat.)", "", C23+(('Instrucciones de uso'!I44/100)-1)+(('Instrucciones de uso'!I44/100)-1)*C23 )</f>
        <v>3.1982397179668887E-2</v>
      </c>
      <c r="E24" s="337">
        <f t="shared" si="0"/>
        <v>109.11390237026211</v>
      </c>
      <c r="F24" s="350">
        <f>IF('Modelos de referencia'!F5&lt;&gt;0,'Modelos de referencia'!G5,"")</f>
        <v>8.0789946140036317E-3</v>
      </c>
      <c r="G24" s="341">
        <v>100</v>
      </c>
      <c r="H24" s="350">
        <f>IF('Datos originales y del modelo'!AW26="", "",    ('Datos originales y del modelo'!AW26/'Datos originales y del modelo'!AW25)-1   )</f>
        <v>4.0838453198409619E-2</v>
      </c>
      <c r="I24" s="337">
        <f t="shared" si="1"/>
        <v>99.568189996401642</v>
      </c>
      <c r="J24" s="350">
        <f>IF('Modelos de referencia'!J26&lt;&gt;0,'Modelos de referencia'!K26,"")</f>
        <v>1.4019655872472336E-2</v>
      </c>
      <c r="K24" s="352">
        <f t="shared" si="2"/>
        <v>104.86119659746151</v>
      </c>
      <c r="L24" s="16"/>
    </row>
    <row r="25" spans="1:13" ht="16.5" thickTop="1" x14ac:dyDescent="0.25">
      <c r="A25" s="686">
        <v>2013</v>
      </c>
      <c r="B25" s="22">
        <f>'Datos originales y del modelo'!B27</f>
        <v>41275</v>
      </c>
      <c r="C25" s="18">
        <f>'Datos originales y del modelo'!AT27</f>
        <v>-2.9898647554823143E-2</v>
      </c>
      <c r="D25" s="18">
        <f>IF(C24="(Falta Dat.)", "", C24+(('Instrucciones de uso'!I22/100)-1)+(('Instrucciones de uso'!I22/100)-1)*C24 )</f>
        <v>3.5223567527391302E-2</v>
      </c>
      <c r="E25" s="353">
        <f t="shared" si="0"/>
        <v>112.95728327857822</v>
      </c>
      <c r="F25" s="19">
        <f>IF('Modelos de referencia'!F6&lt;&gt;0,'Modelos de referencia'!G6,"")</f>
        <v>8.0142475512021694E-3</v>
      </c>
      <c r="G25" s="353">
        <f>IF(C25="(Falta Dat.)", "",      G24*(1+F25)  )</f>
        <v>100.80142475512022</v>
      </c>
      <c r="H25" s="19">
        <f>IF('Datos originales y del modelo'!AW27="", "",    ('Datos originales y del modelo'!AW27/'Datos originales y del modelo'!AW26)-1   )</f>
        <v>-3.0208333333333282E-2</v>
      </c>
      <c r="I25" s="353">
        <f t="shared" si="1"/>
        <v>103.63440086362004</v>
      </c>
      <c r="J25" s="19">
        <f>IF('Modelos de referencia'!J27&lt;&gt;0,'Modelos de referencia'!K27,"")</f>
        <v>8.6611714800792772E-3</v>
      </c>
      <c r="K25" s="346">
        <f t="shared" si="2"/>
        <v>106.33131448813359</v>
      </c>
      <c r="L25" s="16"/>
    </row>
    <row r="26" spans="1:13" ht="15.75" x14ac:dyDescent="0.25">
      <c r="A26" s="687"/>
      <c r="B26" s="23">
        <f>'Datos originales y del modelo'!B28</f>
        <v>41306</v>
      </c>
      <c r="C26" s="19">
        <f>'Datos originales y del modelo'!AT28</f>
        <v>-4.4844658367896965E-3</v>
      </c>
      <c r="D26" s="19">
        <f>IF(C25="(Falta Dat.)", "", C25+(('Instrucciones de uso'!I24/100)-1)+(('Instrucciones de uso'!I24/100)-1)*C25 )</f>
        <v>-2.2060228627066029E-2</v>
      </c>
      <c r="E26" s="353">
        <f t="shared" si="0"/>
        <v>110.46541978436052</v>
      </c>
      <c r="F26" s="19">
        <f>IF('Modelos de referencia'!F7&lt;&gt;0,'Modelos de referencia'!G7,"")</f>
        <v>0</v>
      </c>
      <c r="G26" s="353">
        <f t="shared" ref="G26:G89" si="3">IF(C26="(Falta Dat.)", "",      G25*(1+F26)  )</f>
        <v>100.80142475512022</v>
      </c>
      <c r="H26" s="19">
        <f>IF('Datos originales y del modelo'!AW28="", "",    ('Datos originales y del modelo'!AW28/'Datos originales y del modelo'!AW27)-1   )</f>
        <v>-6.0866451843895053E-3</v>
      </c>
      <c r="I26" s="353">
        <f t="shared" si="1"/>
        <v>100.50377833753153</v>
      </c>
      <c r="J26" s="19">
        <f>IF('Modelos de referencia'!J28&lt;&gt;0,'Modelos de referencia'!K28,"")</f>
        <v>1.8778871668447827E-3</v>
      </c>
      <c r="K26" s="346">
        <f t="shared" si="2"/>
        <v>107.25226823661755</v>
      </c>
      <c r="L26" s="16"/>
    </row>
    <row r="27" spans="1:13" ht="15.75" x14ac:dyDescent="0.25">
      <c r="A27" s="687"/>
      <c r="B27" s="23">
        <f>'Datos originales y del modelo'!B29</f>
        <v>41334</v>
      </c>
      <c r="C27" s="19">
        <f>'Datos originales y del modelo'!AT29</f>
        <v>3.3107469158225374E-3</v>
      </c>
      <c r="D27" s="19">
        <f>IF(C26="(Falta Dat.)", "", C26+(('Instrucciones de uso'!I26/100)-1)+(('Instrucciones de uso'!I26/100)-1)*C26 )</f>
        <v>-3.4297169538375305E-2</v>
      </c>
      <c r="E27" s="353">
        <f t="shared" si="0"/>
        <v>106.67676855388851</v>
      </c>
      <c r="F27" s="19">
        <f>IF('Modelos de referencia'!F8&lt;&gt;0,'Modelos de referencia'!G8,"")</f>
        <v>0</v>
      </c>
      <c r="G27" s="353">
        <f t="shared" si="3"/>
        <v>100.80142475512022</v>
      </c>
      <c r="H27" s="19">
        <f>IF('Datos originales y del modelo'!AW29="", "",    ('Datos originales y del modelo'!AW29/'Datos originales y del modelo'!AW28)-1   )</f>
        <v>9.7262247838616478E-3</v>
      </c>
      <c r="I27" s="353">
        <f t="shared" si="1"/>
        <v>99.892047499100443</v>
      </c>
      <c r="J27" s="19">
        <f>IF('Modelos de referencia'!J29&lt;&gt;0,'Modelos de referencia'!K29,"")</f>
        <v>3.4203527204410555E-3</v>
      </c>
      <c r="K27" s="346">
        <f t="shared" si="2"/>
        <v>107.45367589475408</v>
      </c>
      <c r="L27" s="16"/>
    </row>
    <row r="28" spans="1:13" ht="15.75" x14ac:dyDescent="0.25">
      <c r="A28" s="687"/>
      <c r="B28" s="23">
        <f>'Datos originales y del modelo'!B30</f>
        <v>41365</v>
      </c>
      <c r="C28" s="19">
        <f>'Datos originales y del modelo'!AT30</f>
        <v>-4.3872042248645823E-3</v>
      </c>
      <c r="D28" s="19">
        <f>IF(C27="(Falta Dat.)", "", C27+(('Instrucciones de uso'!I28/100)-1)+(('Instrucciones de uso'!I28/100)-1)*C27 )</f>
        <v>-3.3975290371810234E-2</v>
      </c>
      <c r="E28" s="353">
        <f t="shared" si="0"/>
        <v>103.05239436634375</v>
      </c>
      <c r="F28" s="19">
        <f>IF('Modelos de referencia'!F9&lt;&gt;0,'Modelos de referencia'!G9,"")</f>
        <v>0</v>
      </c>
      <c r="G28" s="353">
        <f t="shared" si="3"/>
        <v>100.80142475512022</v>
      </c>
      <c r="H28" s="19">
        <f>IF('Datos originales y del modelo'!AW30="", "",    ('Datos originales y del modelo'!AW30/'Datos originales y del modelo'!AW29)-1   )</f>
        <v>1.4270424545130833E-3</v>
      </c>
      <c r="I28" s="353">
        <f t="shared" si="1"/>
        <v>100.86362000719687</v>
      </c>
      <c r="J28" s="19">
        <f>IF('Modelos de referencia'!J30&lt;&gt;0,'Modelos de referencia'!K30,"")</f>
        <v>-8.4449329089928415E-3</v>
      </c>
      <c r="K28" s="346">
        <f t="shared" si="2"/>
        <v>107.8212053674221</v>
      </c>
      <c r="L28" s="16"/>
    </row>
    <row r="29" spans="1:13" ht="15.75" x14ac:dyDescent="0.25">
      <c r="A29" s="687"/>
      <c r="B29" s="23">
        <f>'Datos originales y del modelo'!B31</f>
        <v>41395</v>
      </c>
      <c r="C29" s="19">
        <f>'Datos originales y del modelo'!AT31</f>
        <v>1.4214439835441996E-2</v>
      </c>
      <c r="D29" s="19">
        <f>IF(C28="(Falta Dat.)", "", C28+(('Instrucciones de uso'!I30/100)-1)+(('Instrucciones de uso'!I30/100)-1)*C28 )</f>
        <v>-3.3772715892167661E-2</v>
      </c>
      <c r="E29" s="338">
        <f t="shared" si="0"/>
        <v>99.572035129401598</v>
      </c>
      <c r="F29" s="19">
        <f>IF('Modelos de referencia'!F10&lt;&gt;0,'Modelos de referencia'!G10,"")</f>
        <v>2.6501766784452485E-3</v>
      </c>
      <c r="G29" s="338">
        <f t="shared" si="3"/>
        <v>101.0685663401603</v>
      </c>
      <c r="H29" s="19">
        <f>IF('Datos originales y del modelo'!AW31="", "",    ('Datos originales y del modelo'!AW31/'Datos originales y del modelo'!AW30)-1   )</f>
        <v>5.3437833986460515E-3</v>
      </c>
      <c r="I29" s="338">
        <f t="shared" si="1"/>
        <v>101.00755667506301</v>
      </c>
      <c r="J29" s="19">
        <f>IF('Modelos de referencia'!J31&lt;&gt;0,'Modelos de referencia'!K31,"")</f>
        <v>1.1415238961253849E-2</v>
      </c>
      <c r="K29" s="346">
        <f t="shared" si="2"/>
        <v>106.91066252192748</v>
      </c>
      <c r="L29" s="16"/>
    </row>
    <row r="30" spans="1:13" ht="15.75" x14ac:dyDescent="0.25">
      <c r="A30" s="687"/>
      <c r="B30" s="23">
        <f>'Datos originales y del modelo'!B32</f>
        <v>41426</v>
      </c>
      <c r="C30" s="19">
        <f>'Datos originales y del modelo'!AT32</f>
        <v>-1.0775829312598458E-3</v>
      </c>
      <c r="D30" s="19">
        <f>IF(C29="(Falta Dat.)", "", C29+(('Instrucciones de uso'!I32/100)-1)+(('Instrucciones de uso'!I32/100)-1)*C29)</f>
        <v>-1.1387383547869097E-3</v>
      </c>
      <c r="E30" s="338">
        <f t="shared" si="0"/>
        <v>99.458648633935553</v>
      </c>
      <c r="F30" s="19">
        <f>IF('Modelos de referencia'!F11&lt;&gt;0,'Modelos de referencia'!G11,"")</f>
        <v>1.2334801762114544E-2</v>
      </c>
      <c r="G30" s="338">
        <f t="shared" si="3"/>
        <v>102.31522707034731</v>
      </c>
      <c r="H30" s="19">
        <f>IF('Datos originales y del modelo'!AW32="", "",    ('Datos originales y del modelo'!AW32/'Datos originales y del modelo'!AW31)-1   )</f>
        <v>3.5435861091424048E-3</v>
      </c>
      <c r="I30" s="338">
        <f t="shared" si="1"/>
        <v>101.54731917956101</v>
      </c>
      <c r="J30" s="19">
        <f>IF('Modelos de referencia'!J32&lt;&gt;0,'Modelos de referencia'!K32,"")</f>
        <v>9.4406616213693617E-3</v>
      </c>
      <c r="K30" s="346">
        <f t="shared" si="2"/>
        <v>108.13107328212125</v>
      </c>
      <c r="L30" s="16"/>
    </row>
    <row r="31" spans="1:13" ht="15.75" x14ac:dyDescent="0.25">
      <c r="A31" s="687"/>
      <c r="B31" s="23">
        <f>'Datos originales y del modelo'!B33</f>
        <v>41456</v>
      </c>
      <c r="C31" s="19">
        <f>'Datos originales y del modelo'!AT33</f>
        <v>8.1639319720530294E-3</v>
      </c>
      <c r="D31" s="19">
        <f>IF(C30="(Falta Dat.)", "", C30+(('Instrucciones de uso'!I34/100)-1)+(('Instrucciones de uso'!I34/100)-1)*C30 )</f>
        <v>-1.1408438568584719E-2</v>
      </c>
      <c r="E31" s="338">
        <f t="shared" si="0"/>
        <v>98.32398075088085</v>
      </c>
      <c r="F31" s="19">
        <f>IF('Modelos de referencia'!F12&lt;&gt;0,'Modelos de referencia'!G12,"")</f>
        <v>0</v>
      </c>
      <c r="G31" s="338">
        <f t="shared" si="3"/>
        <v>102.31522707034731</v>
      </c>
      <c r="H31" s="19">
        <f>IF('Datos originales y del modelo'!AW33="", "",    ('Datos originales y del modelo'!AW33/'Datos originales y del modelo'!AW32)-1   )</f>
        <v>8.1214689265536322E-3</v>
      </c>
      <c r="I31" s="338">
        <f t="shared" si="1"/>
        <v>101.90716084922636</v>
      </c>
      <c r="J31" s="19">
        <f>IF('Modelos de referencia'!J33&lt;&gt;0,'Modelos de referencia'!K33,"")</f>
        <v>1.7943000712225654E-2</v>
      </c>
      <c r="K31" s="346">
        <f t="shared" si="2"/>
        <v>109.15190215573325</v>
      </c>
      <c r="L31" s="16"/>
    </row>
    <row r="32" spans="1:13" ht="15.75" x14ac:dyDescent="0.25">
      <c r="A32" s="687"/>
      <c r="B32" s="23">
        <f>'Datos originales y del modelo'!B34</f>
        <v>41487</v>
      </c>
      <c r="C32" s="19">
        <f>'Datos originales y del modelo'!AT34</f>
        <v>-7.5360087005384444E-3</v>
      </c>
      <c r="D32" s="19">
        <f>IF(C31="(Falta Dat.)", "", C31+(('Instrucciones de uso'!I36/100)-1)+(('Instrucciones de uso'!I36/100)-1)*C31 )</f>
        <v>1.7721726433502008E-3</v>
      </c>
      <c r="E32" s="338">
        <f t="shared" si="0"/>
        <v>98.498227819752856</v>
      </c>
      <c r="F32" s="19">
        <f>IF('Modelos de referencia'!F13&lt;&gt;0,'Modelos de referencia'!G13,"")</f>
        <v>4.2282854656223057E-2</v>
      </c>
      <c r="G32" s="338">
        <f t="shared" si="3"/>
        <v>106.64140694568125</v>
      </c>
      <c r="H32" s="19">
        <f>IF('Datos originales y del modelo'!AW34="", "",    ('Datos originales y del modelo'!AW34/'Datos originales y del modelo'!AW33)-1   )</f>
        <v>-1.8914185639229197E-2</v>
      </c>
      <c r="I32" s="338">
        <f t="shared" si="1"/>
        <v>102.73479668945666</v>
      </c>
      <c r="J32" s="19">
        <f>IF('Modelos de referencia'!J34&lt;&gt;0,'Modelos de referencia'!K34,"")</f>
        <v>8.2901509611086333E-3</v>
      </c>
      <c r="K32" s="346">
        <f t="shared" si="2"/>
        <v>111.11041481385436</v>
      </c>
      <c r="L32" s="16"/>
    </row>
    <row r="33" spans="1:12" ht="15.75" x14ac:dyDescent="0.25">
      <c r="A33" s="687"/>
      <c r="B33" s="23">
        <f>'Datos originales y del modelo'!B35</f>
        <v>41518</v>
      </c>
      <c r="C33" s="19">
        <f>'Datos originales y del modelo'!AT35</f>
        <v>-3.4629368673077805E-3</v>
      </c>
      <c r="D33" s="19">
        <f>IF(C32="(Falta Dat.)", "", C32+(('Instrucciones de uso'!I38/100)-1)+(('Instrucciones de uso'!I38/100)-1)*C32 )</f>
        <v>6.586753895652859E-3</v>
      </c>
      <c r="E33" s="338">
        <f t="shared" si="0"/>
        <v>99.14701140555951</v>
      </c>
      <c r="F33" s="19">
        <f>IF('Modelos de referencia'!F14&lt;&gt;0,'Modelos de referencia'!G14,"")</f>
        <v>6.680121544811346E-3</v>
      </c>
      <c r="G33" s="338">
        <f t="shared" si="3"/>
        <v>107.3537845057881</v>
      </c>
      <c r="H33" s="19">
        <f>IF('Datos originales y del modelo'!AW35="", "",    ('Datos originales y del modelo'!AW35/'Datos originales y del modelo'!AW34)-1   )</f>
        <v>-2.8561228132810701E-3</v>
      </c>
      <c r="I33" s="338">
        <f t="shared" si="1"/>
        <v>100.7916516732638</v>
      </c>
      <c r="J33" s="19">
        <f>IF('Modelos de referencia'!J35&lt;&gt;0,'Modelos de referencia'!K35,"")</f>
        <v>2.5905016818916993E-2</v>
      </c>
      <c r="K33" s="346">
        <f t="shared" si="2"/>
        <v>112.03153692601262</v>
      </c>
      <c r="L33" s="16"/>
    </row>
    <row r="34" spans="1:12" ht="15.75" x14ac:dyDescent="0.25">
      <c r="A34" s="687"/>
      <c r="B34" s="23">
        <f>'Datos originales y del modelo'!B36</f>
        <v>41548</v>
      </c>
      <c r="C34" s="19">
        <f>'Datos originales y del modelo'!AT36</f>
        <v>1.8998859234036481E-2</v>
      </c>
      <c r="D34" s="19">
        <f>IF(C33="(Falta Dat.)", "", C33+(('Instrucciones de uso'!I40/100)-1)+(('Instrucciones de uso'!I40/100)-1)*C33 )</f>
        <v>2.942278621607098E-2</v>
      </c>
      <c r="E34" s="338">
        <f t="shared" si="0"/>
        <v>102.06419272610763</v>
      </c>
      <c r="F34" s="19">
        <f>IF('Modelos de referencia'!F15&lt;&gt;0,'Modelos de referencia'!G15,"")</f>
        <v>1.6589484091928952E-3</v>
      </c>
      <c r="G34" s="338">
        <f t="shared" si="3"/>
        <v>107.53187889581481</v>
      </c>
      <c r="H34" s="19">
        <f>IF('Datos originales y del modelo'!AW36="", "",    ('Datos originales y del modelo'!AW36/'Datos originales y del modelo'!AW35)-1   )</f>
        <v>2.0408163265306145E-2</v>
      </c>
      <c r="I34" s="338">
        <f t="shared" si="1"/>
        <v>100.50377833753151</v>
      </c>
      <c r="J34" s="19">
        <f>IF('Modelos de referencia'!J36&lt;&gt;0,'Modelos de referencia'!K36,"")</f>
        <v>5.386244844560939E-2</v>
      </c>
      <c r="K34" s="346">
        <f t="shared" si="2"/>
        <v>114.9337157743301</v>
      </c>
      <c r="L34" s="16"/>
    </row>
    <row r="35" spans="1:12" ht="15.75" x14ac:dyDescent="0.25">
      <c r="A35" s="687"/>
      <c r="B35" s="23">
        <f>'Datos originales y del modelo'!B37</f>
        <v>41579</v>
      </c>
      <c r="C35" s="19">
        <f>'Datos originales y del modelo'!AT37</f>
        <v>-3.9032698508488384E-3</v>
      </c>
      <c r="D35" s="19">
        <f>IF(C34="(Falta Dat.)", "", C34+(('Instrucciones de uso'!I42/100)-1)+(('Instrucciones de uso'!I42/100)-1)*C34 )</f>
        <v>5.5020468907959662E-2</v>
      </c>
      <c r="E35" s="338">
        <f t="shared" si="0"/>
        <v>107.67981246861044</v>
      </c>
      <c r="F35" s="19" t="str">
        <f>IF('Modelos de referencia'!F16&lt;&gt;0,'Modelos de referencia'!G16,"")</f>
        <v/>
      </c>
      <c r="G35" s="338" t="e">
        <f t="shared" si="3"/>
        <v>#VALUE!</v>
      </c>
      <c r="H35" s="19">
        <f>IF('Datos originales y del modelo'!AW37="", "",    ('Datos originales y del modelo'!AW37/'Datos originales y del modelo'!AW36)-1   )</f>
        <v>3.1578947368422483E-3</v>
      </c>
      <c r="I35" s="338">
        <f t="shared" si="1"/>
        <v>102.554875854624</v>
      </c>
      <c r="J35" s="19">
        <f>IF('Modelos de referencia'!J37&lt;&gt;0,'Modelos de referencia'!K37,"")</f>
        <v>2.0482888509964381E-2</v>
      </c>
      <c r="K35" s="346">
        <f t="shared" si="2"/>
        <v>121.12432711488728</v>
      </c>
      <c r="L35" s="16"/>
    </row>
    <row r="36" spans="1:12" ht="16.5" thickBot="1" x14ac:dyDescent="0.3">
      <c r="A36" s="688"/>
      <c r="B36" s="24">
        <f>'Datos originales y del modelo'!B38</f>
        <v>41609</v>
      </c>
      <c r="C36" s="20">
        <f>'Datos originales y del modelo'!AT38</f>
        <v>3.7576714286643963E-2</v>
      </c>
      <c r="D36" s="20">
        <f>IF(C35="(Falta Dat.)", "", C35+(('Instrucciones de uso'!I44/100)-1)+(('Instrucciones de uso'!I44/100)-1)*C35 )</f>
        <v>2.9187063524705993E-2</v>
      </c>
      <c r="E36" s="339">
        <f t="shared" si="0"/>
        <v>110.8226699954602</v>
      </c>
      <c r="F36" s="20" t="str">
        <f>IF('Modelos de referencia'!F17&lt;&gt;0,'Modelos de referencia'!G17,"")</f>
        <v/>
      </c>
      <c r="G36" s="339" t="e">
        <f t="shared" si="3"/>
        <v>#VALUE!</v>
      </c>
      <c r="H36" s="20">
        <f>IF('Datos originales y del modelo'!AW38="", "",    ('Datos originales y del modelo'!AW38/'Datos originales y del modelo'!AW37)-1   )</f>
        <v>1.7138859741168133E-2</v>
      </c>
      <c r="I36" s="339">
        <f t="shared" si="1"/>
        <v>102.87873335732283</v>
      </c>
      <c r="J36" s="20">
        <f>IF('Modelos de referencia'!J38&lt;&gt;0,'Modelos de referencia'!K38,"")</f>
        <v>1.2548818219586089E-2</v>
      </c>
      <c r="K36" s="347">
        <f t="shared" si="2"/>
        <v>123.60530320302597</v>
      </c>
      <c r="L36" s="16"/>
    </row>
    <row r="37" spans="1:12" ht="17.25" thickTop="1" thickBot="1" x14ac:dyDescent="0.3">
      <c r="A37" s="682">
        <v>2014</v>
      </c>
      <c r="B37" s="48">
        <f>'Datos originales y del modelo'!B51</f>
        <v>41640</v>
      </c>
      <c r="C37" s="20">
        <f>'Datos originales y del modelo'!AT51</f>
        <v>0</v>
      </c>
      <c r="D37" s="21">
        <f>IF(C36="(Falta Dat.)", "", C36+(('Instrucciones de uso'!I22/100)-1)+(('Instrucciones de uso'!I22/100)-1)*C36 )</f>
        <v>4.2308064103791183E-2</v>
      </c>
      <c r="E37" s="336">
        <f t="shared" si="0"/>
        <v>115.51136262178143</v>
      </c>
      <c r="F37" s="21" t="str">
        <f>IF('Modelos de referencia'!F18&lt;&gt;0,'Modelos de referencia'!G18,"")</f>
        <v/>
      </c>
      <c r="G37" s="336" t="e">
        <f t="shared" si="3"/>
        <v>#VALUE!</v>
      </c>
      <c r="H37" s="21" t="str">
        <f>IF('Datos originales y del modelo'!AW51="", "",    ('Datos originales y del modelo'!AW51/'Datos originales y del modelo'!AW38)-1   )</f>
        <v/>
      </c>
      <c r="I37" s="336">
        <f t="shared" si="1"/>
        <v>104.64195753868302</v>
      </c>
      <c r="J37" s="21">
        <f>IF('Modelos de referencia'!J39&lt;&gt;0,'Modelos de referencia'!K39,"")</f>
        <v>7.5793147661638027E-3</v>
      </c>
      <c r="K37" s="351">
        <f t="shared" si="2"/>
        <v>125.15640368389757</v>
      </c>
      <c r="L37" s="16"/>
    </row>
    <row r="38" spans="1:12" ht="17.25" thickTop="1" thickBot="1" x14ac:dyDescent="0.3">
      <c r="A38" s="682"/>
      <c r="B38" s="48">
        <f>'Datos originales y del modelo'!B52</f>
        <v>41671</v>
      </c>
      <c r="C38" s="21">
        <f>'Datos originales y del modelo'!AT52</f>
        <v>1.0598847272978609E-3</v>
      </c>
      <c r="D38" s="21">
        <f>IF(C37="(Falta Dat.)", "", C37+(('Instrucciones de uso'!I24/100)-1)+(('Instrucciones de uso'!I24/100)-1)*C37 )</f>
        <v>8.0800000000000871E-3</v>
      </c>
      <c r="E38" s="336">
        <f t="shared" si="0"/>
        <v>116.44469443176543</v>
      </c>
      <c r="F38" s="21" t="str">
        <f>IF('Modelos de referencia'!F19&lt;&gt;0,'Modelos de referencia'!G19,"")</f>
        <v/>
      </c>
      <c r="G38" s="336" t="e">
        <f t="shared" si="3"/>
        <v>#VALUE!</v>
      </c>
      <c r="H38" s="21" t="e">
        <f>IF('Datos originales y del modelo'!AW52="", "",    ('Datos originales y del modelo'!AW52/'Datos originales y del modelo'!AW51)-1   )</f>
        <v>#DIV/0!</v>
      </c>
      <c r="I38" s="336" t="e">
        <f t="shared" si="1"/>
        <v>#VALUE!</v>
      </c>
      <c r="J38" s="21">
        <f>IF('Modelos de referencia'!J40&lt;&gt;0,'Modelos de referencia'!K40,"")</f>
        <v>-4.7426524612590448E-3</v>
      </c>
      <c r="K38" s="351">
        <f t="shared" si="2"/>
        <v>126.10500346241889</v>
      </c>
      <c r="L38" s="16"/>
    </row>
    <row r="39" spans="1:12" ht="17.25" thickTop="1" thickBot="1" x14ac:dyDescent="0.3">
      <c r="A39" s="682"/>
      <c r="B39" s="48">
        <f>'Datos originales y del modelo'!B53</f>
        <v>41699</v>
      </c>
      <c r="C39" s="21">
        <f>'Datos originales y del modelo'!AT53</f>
        <v>-1.0027285912269867E-3</v>
      </c>
      <c r="D39" s="21">
        <f>IF(C38="(Falta Dat.)", "", C38+(('Instrucciones de uso'!I26/100)-1)+(('Instrucciones de uso'!I26/100)-1)*C38 )</f>
        <v>-2.8918855640630473E-2</v>
      </c>
      <c r="E39" s="336">
        <f t="shared" si="0"/>
        <v>113.07724712337588</v>
      </c>
      <c r="F39" s="21" t="str">
        <f>IF('Modelos de referencia'!F20&lt;&gt;0,'Modelos de referencia'!G20,"")</f>
        <v/>
      </c>
      <c r="G39" s="336" t="e">
        <f t="shared" si="3"/>
        <v>#VALUE!</v>
      </c>
      <c r="H39" s="21">
        <f>IF('Datos originales y del modelo'!AW53="", "",    ('Datos originales y del modelo'!AW53/'Datos originales y del modelo'!AW52)-1   )</f>
        <v>7.4601559850797639E-3</v>
      </c>
      <c r="I39" s="336" t="e">
        <f t="shared" si="1"/>
        <v>#VALUE!</v>
      </c>
      <c r="J39" s="21">
        <f>IF('Modelos de referencia'!J41&lt;&gt;0,'Modelos de referencia'!K41,"")</f>
        <v>3.2302442419620547E-3</v>
      </c>
      <c r="K39" s="351">
        <f t="shared" si="2"/>
        <v>125.50693125737077</v>
      </c>
      <c r="L39" s="16"/>
    </row>
    <row r="40" spans="1:12" ht="17.25" thickTop="1" thickBot="1" x14ac:dyDescent="0.3">
      <c r="A40" s="682"/>
      <c r="B40" s="48">
        <f>'Datos originales y del modelo'!B54</f>
        <v>41730</v>
      </c>
      <c r="C40" s="21">
        <f>'Datos originales y del modelo'!AT54</f>
        <v>-4.6241132141477742E-3</v>
      </c>
      <c r="D40" s="21">
        <f>IF(C39="(Falta Dat.)", "", C39+(('Instrucciones de uso'!I28/100)-1)+(('Instrucciones de uso'!I28/100)-1)*C39 )</f>
        <v>-3.8128464188591275E-2</v>
      </c>
      <c r="E40" s="336">
        <f t="shared" si="0"/>
        <v>108.76578535588776</v>
      </c>
      <c r="F40" s="21" t="str">
        <f>IF('Modelos de referencia'!F21&lt;&gt;0,'Modelos de referencia'!G21,"")</f>
        <v/>
      </c>
      <c r="G40" s="336" t="e">
        <f t="shared" si="3"/>
        <v>#VALUE!</v>
      </c>
      <c r="H40" s="21">
        <f>IF('Datos originales y del modelo'!AW54="", "",    ('Datos originales y del modelo'!AW54/'Datos originales y del modelo'!AW53)-1   )</f>
        <v>9.7610232245033401E-3</v>
      </c>
      <c r="I40" s="336" t="e">
        <f t="shared" si="1"/>
        <v>#VALUE!</v>
      </c>
      <c r="J40" s="21">
        <f>IF('Modelos de referencia'!J42&lt;&gt;0,'Modelos de referencia'!K42,"")</f>
        <v>-5.1356444611418639E-2</v>
      </c>
      <c r="K40" s="351">
        <f t="shared" si="2"/>
        <v>125.91234929939121</v>
      </c>
      <c r="L40" s="16"/>
    </row>
    <row r="41" spans="1:12" ht="17.25" thickTop="1" thickBot="1" x14ac:dyDescent="0.3">
      <c r="A41" s="682"/>
      <c r="B41" s="48">
        <f>'Datos originales y del modelo'!B55</f>
        <v>41760</v>
      </c>
      <c r="C41" s="21">
        <f>'Datos originales y del modelo'!AT55</f>
        <v>-2.3488101925386476E-3</v>
      </c>
      <c r="D41" s="21">
        <f>IF(C40="(Falta Dat.)", "", C40+(('Instrucciones de uso'!I30/100)-1)+(('Instrucciones de uso'!I30/100)-1)*C40 )</f>
        <v>-3.4002632512632164E-2</v>
      </c>
      <c r="E41" s="336">
        <f t="shared" si="0"/>
        <v>105.06746232648368</v>
      </c>
      <c r="F41" s="21" t="str">
        <f>IF('Modelos de referencia'!F22&lt;&gt;0,'Modelos de referencia'!G22,"")</f>
        <v/>
      </c>
      <c r="G41" s="336" t="e">
        <f t="shared" si="3"/>
        <v>#VALUE!</v>
      </c>
      <c r="H41" s="21">
        <f>IF('Datos originales y del modelo'!AW55="", "",    ('Datos originales y del modelo'!AW55/'Datos originales y del modelo'!AW54)-1   )</f>
        <v>2.3333333333332984E-3</v>
      </c>
      <c r="I41" s="336" t="e">
        <f t="shared" si="1"/>
        <v>#VALUE!</v>
      </c>
      <c r="J41" s="21">
        <f>IF('Modelos de referencia'!J43&lt;&gt;0,'Modelos de referencia'!K43,"")</f>
        <v>-1.1857048090724076E-2</v>
      </c>
      <c r="K41" s="351">
        <f t="shared" si="2"/>
        <v>119.44593870670343</v>
      </c>
      <c r="L41" s="16"/>
    </row>
    <row r="42" spans="1:12" ht="17.25" thickTop="1" thickBot="1" x14ac:dyDescent="0.3">
      <c r="A42" s="682"/>
      <c r="B42" s="48">
        <f>'Datos originales y del modelo'!B56</f>
        <v>41791</v>
      </c>
      <c r="C42" s="21">
        <f>'Datos originales y del modelo'!AT56</f>
        <v>3.0579703929576891E-4</v>
      </c>
      <c r="D42" s="21">
        <f>IF(C41="(Falta Dat.)", "", C41+(('Instrucciones de uso'!I32/100)-1)+(('Instrucciones de uso'!I32/100)-1)*C41 )</f>
        <v>-1.7451253903843982E-2</v>
      </c>
      <c r="E42" s="336">
        <f t="shared" si="0"/>
        <v>103.23390336439165</v>
      </c>
      <c r="F42" s="21" t="str">
        <f>IF('Modelos de referencia'!F23&lt;&gt;0,'Modelos de referencia'!G23,"")</f>
        <v/>
      </c>
      <c r="G42" s="336" t="e">
        <f t="shared" si="3"/>
        <v>#VALUE!</v>
      </c>
      <c r="H42" s="21">
        <f>IF('Datos originales y del modelo'!AW56="", "",    ('Datos originales y del modelo'!AW56/'Datos originales y del modelo'!AW55)-1   )</f>
        <v>6.983704689058845E-3</v>
      </c>
      <c r="I42" s="336" t="e">
        <f t="shared" si="1"/>
        <v>#VALUE!</v>
      </c>
      <c r="J42" s="21">
        <f>IF('Modelos de referencia'!J44&lt;&gt;0,'Modelos de referencia'!K44,"")</f>
        <v>4.8996091689434973E-3</v>
      </c>
      <c r="K42" s="351">
        <f t="shared" si="2"/>
        <v>118.02966246721637</v>
      </c>
      <c r="L42" s="16"/>
    </row>
    <row r="43" spans="1:12" ht="17.25" thickTop="1" thickBot="1" x14ac:dyDescent="0.3">
      <c r="A43" s="682"/>
      <c r="B43" s="48">
        <f>'Datos originales y del modelo'!B57</f>
        <v>41821</v>
      </c>
      <c r="C43" s="21">
        <f>'Datos originales y del modelo'!AT57</f>
        <v>-9.6769373354756317E-3</v>
      </c>
      <c r="D43" s="21">
        <f>IF(C42="(Falta Dat.)", "", C42+(('Instrucciones de uso'!I34/100)-1)+(('Instrucciones de uso'!I34/100)-1)*C42 )</f>
        <v>-1.0039365513684591E-2</v>
      </c>
      <c r="E43" s="336">
        <f t="shared" si="0"/>
        <v>102.19750047511214</v>
      </c>
      <c r="F43" s="21" t="str">
        <f>IF('Modelos de referencia'!F24&lt;&gt;0,'Modelos de referencia'!G24,"")</f>
        <v/>
      </c>
      <c r="G43" s="336" t="e">
        <f t="shared" si="3"/>
        <v>#VALUE!</v>
      </c>
      <c r="H43" s="21">
        <f>IF('Datos originales y del modelo'!AW57="", "",    ('Datos originales y del modelo'!AW57/'Datos originales y del modelo'!AW56)-1   )</f>
        <v>-2.7312615587846811E-2</v>
      </c>
      <c r="I43" s="336" t="e">
        <f t="shared" si="1"/>
        <v>#VALUE!</v>
      </c>
      <c r="J43" s="21">
        <f>IF('Modelos de referencia'!J45&lt;&gt;0,'Modelos de referencia'!K45,"")</f>
        <v>-4.0074683859929516E-2</v>
      </c>
      <c r="K43" s="351">
        <f t="shared" si="2"/>
        <v>118.60796168364804</v>
      </c>
      <c r="L43" s="16"/>
    </row>
    <row r="44" spans="1:12" ht="17.25" thickTop="1" thickBot="1" x14ac:dyDescent="0.3">
      <c r="A44" s="682"/>
      <c r="B44" s="48">
        <f>'Datos originales y del modelo'!B58</f>
        <v>41852</v>
      </c>
      <c r="C44" s="21">
        <f>'Datos originales y del modelo'!AT58</f>
        <v>-7.5885780224931878E-4</v>
      </c>
      <c r="D44" s="21">
        <f>IF(C43="(Falta Dat.)", "", C43+(('Instrucciones de uso'!I36/100)-1)+(('Instrucciones de uso'!I36/100)-1)*C43 )</f>
        <v>-1.5955585552768728E-2</v>
      </c>
      <c r="E44" s="336">
        <f t="shared" si="0"/>
        <v>100.56687951300236</v>
      </c>
      <c r="F44" s="21" t="str">
        <f>IF('Modelos de referencia'!F25&lt;&gt;0,'Modelos de referencia'!G25,"")</f>
        <v/>
      </c>
      <c r="G44" s="336" t="e">
        <f t="shared" si="3"/>
        <v>#VALUE!</v>
      </c>
      <c r="H44" s="21">
        <f>IF('Datos originales y del modelo'!AW58="", "",    ('Datos originales y del modelo'!AW58/'Datos originales y del modelo'!AW57)-1   )</f>
        <v>3.6435709344664335E-3</v>
      </c>
      <c r="I44" s="336" t="e">
        <f t="shared" si="1"/>
        <v>#VALUE!</v>
      </c>
      <c r="J44" s="21">
        <f>IF('Modelos de referencia'!J46&lt;&gt;0,'Modelos de referencia'!K46,"")</f>
        <v>-3.2334000087175241E-3</v>
      </c>
      <c r="K44" s="351">
        <f t="shared" si="2"/>
        <v>113.85478511590522</v>
      </c>
      <c r="L44" s="16"/>
    </row>
    <row r="45" spans="1:12" ht="17.25" thickTop="1" thickBot="1" x14ac:dyDescent="0.3">
      <c r="A45" s="682"/>
      <c r="B45" s="48">
        <f>'Datos originales y del modelo'!B59</f>
        <v>41883</v>
      </c>
      <c r="C45" s="21">
        <f>'Datos originales y del modelo'!AT59</f>
        <v>1.9405423886077132E-3</v>
      </c>
      <c r="D45" s="21">
        <f>IF(C44="(Falta Dat.)", "", C44+(('Instrucciones de uso'!I38/100)-1)+(('Instrucciones de uso'!I38/100)-1)*C44 )</f>
        <v>1.3460343651224638E-2</v>
      </c>
      <c r="E45" s="336">
        <f t="shared" si="0"/>
        <v>101.92054427117867</v>
      </c>
      <c r="F45" s="21" t="str">
        <f>IF('Modelos de referencia'!F26&lt;&gt;0,'Modelos de referencia'!G26,"")</f>
        <v/>
      </c>
      <c r="G45" s="336" t="e">
        <f t="shared" si="3"/>
        <v>#VALUE!</v>
      </c>
      <c r="H45" s="21">
        <f>IF('Datos originales y del modelo'!AW59="", "",    ('Datos originales y del modelo'!AW59/'Datos originales y del modelo'!AW58)-1   )</f>
        <v>2.9346128156804152E-3</v>
      </c>
      <c r="I45" s="336" t="e">
        <f t="shared" si="1"/>
        <v>#VALUE!</v>
      </c>
      <c r="J45" s="21">
        <f>IF('Modelos de referencia'!J47&lt;&gt;0,'Modelos de referencia'!K47,"")</f>
        <v>9.2411468137909569E-3</v>
      </c>
      <c r="K45" s="351">
        <f t="shared" si="2"/>
        <v>113.48664705271892</v>
      </c>
      <c r="L45" s="16"/>
    </row>
    <row r="46" spans="1:12" ht="17.25" thickTop="1" thickBot="1" x14ac:dyDescent="0.3">
      <c r="A46" s="682"/>
      <c r="B46" s="48">
        <f>'Datos originales y del modelo'!B60</f>
        <v>41913</v>
      </c>
      <c r="C46" s="21">
        <f>'Datos originales y del modelo'!AT60</f>
        <v>-6.8705421236536779E-4</v>
      </c>
      <c r="D46" s="21">
        <f>IF(C45="(Falta Dat.)", "", C45+(('Instrucciones de uso'!I40/100)-1)+(('Instrucciones de uso'!I40/100)-1)*C45 )</f>
        <v>3.5004580287431683E-2</v>
      </c>
      <c r="E46" s="336">
        <f t="shared" si="0"/>
        <v>105.48823014605789</v>
      </c>
      <c r="F46" s="21" t="str">
        <f>IF('Modelos de referencia'!F27&lt;&gt;0,'Modelos de referencia'!G27,"")</f>
        <v/>
      </c>
      <c r="G46" s="336" t="e">
        <f t="shared" si="3"/>
        <v>#VALUE!</v>
      </c>
      <c r="H46" s="21">
        <f>IF('Datos originales y del modelo'!AW60="", "",    ('Datos originales y del modelo'!AW60/'Datos originales y del modelo'!AW59)-1   )</f>
        <v>9.9632219558154489E-4</v>
      </c>
      <c r="I46" s="336" t="e">
        <f t="shared" si="1"/>
        <v>#VALUE!</v>
      </c>
      <c r="J46" s="21">
        <f>IF('Modelos de referencia'!J48&lt;&gt;0,'Modelos de referencia'!K48,"")</f>
        <v>-1.9413774255818361E-2</v>
      </c>
      <c r="K46" s="351">
        <f t="shared" si="2"/>
        <v>114.53539381953797</v>
      </c>
      <c r="L46" s="16"/>
    </row>
    <row r="47" spans="1:12" ht="17.25" thickTop="1" thickBot="1" x14ac:dyDescent="0.3">
      <c r="A47" s="682"/>
      <c r="B47" s="48">
        <f>'Datos originales y del modelo'!B61</f>
        <v>41944</v>
      </c>
      <c r="C47" s="21">
        <f>'Datos originales y del modelo'!AT61</f>
        <v>3.9605451974723434E-3</v>
      </c>
      <c r="D47" s="21">
        <f>IF(C46="(Falta Dat.)", "", C46+(('Instrucciones de uso'!I42/100)-1)+(('Instrucciones de uso'!I42/100)-1)*C46 )</f>
        <v>3.4638658421227507E-2</v>
      </c>
      <c r="E47" s="336">
        <f t="shared" si="0"/>
        <v>109.14220091754702</v>
      </c>
      <c r="F47" s="21" t="str">
        <f>IF('Modelos de referencia'!F28&lt;&gt;0,'Modelos de referencia'!G28,"")</f>
        <v/>
      </c>
      <c r="G47" s="336" t="e">
        <f t="shared" si="3"/>
        <v>#VALUE!</v>
      </c>
      <c r="H47" s="21">
        <f>IF('Datos originales y del modelo'!AW61="", "",    ('Datos originales y del modelo'!AW61/'Datos originales y del modelo'!AW60)-1   )</f>
        <v>1.074921923265304E-4</v>
      </c>
      <c r="I47" s="336" t="e">
        <f t="shared" si="1"/>
        <v>#VALUE!</v>
      </c>
      <c r="J47" s="21">
        <f>IF('Modelos de referencia'!J49&lt;&gt;0,'Modelos de referencia'!K49,"")</f>
        <v>3.0361639158542619E-3</v>
      </c>
      <c r="K47" s="351">
        <f t="shared" si="2"/>
        <v>112.31182953962421</v>
      </c>
      <c r="L47" s="16"/>
    </row>
    <row r="48" spans="1:12" ht="17.25" thickTop="1" thickBot="1" x14ac:dyDescent="0.3">
      <c r="A48" s="682"/>
      <c r="B48" s="48">
        <f>'Datos originales y del modelo'!B62</f>
        <v>41974</v>
      </c>
      <c r="C48" s="21">
        <f>'Datos originales y del modelo'!AT62</f>
        <v>-7.6691530058016766E-3</v>
      </c>
      <c r="D48" s="21">
        <f>IF(C47="(Falta Dat.)", "", C47+(('Instrucciones de uso'!I44/100)-1)+(('Instrucciones de uso'!I44/100)-1)*C47 )</f>
        <v>3.7312114508932397E-2</v>
      </c>
      <c r="E48" s="337">
        <f t="shared" si="0"/>
        <v>113.21452721593943</v>
      </c>
      <c r="F48" s="350" t="str">
        <f>IF('Modelos de referencia'!F29&lt;&gt;0,'Modelos de referencia'!G29,"")</f>
        <v/>
      </c>
      <c r="G48" s="337" t="e">
        <f t="shared" si="3"/>
        <v>#VALUE!</v>
      </c>
      <c r="H48" s="350">
        <f>IF('Datos originales y del modelo'!AW62="", "",    ('Datos originales y del modelo'!AW62/'Datos originales y del modelo'!AW61)-1   )</f>
        <v>3.9985830076008089E-3</v>
      </c>
      <c r="I48" s="337" t="e">
        <f t="shared" si="1"/>
        <v>#VALUE!</v>
      </c>
      <c r="J48" s="350">
        <f>IF('Modelos de referencia'!J50&lt;&gt;0,'Modelos de referencia'!K50,"")</f>
        <v>4.9549533464661177E-3</v>
      </c>
      <c r="K48" s="352">
        <f t="shared" si="2"/>
        <v>112.65282666379599</v>
      </c>
      <c r="L48" s="16"/>
    </row>
    <row r="49" spans="1:12" ht="16.5" thickTop="1" x14ac:dyDescent="0.25">
      <c r="A49" s="686">
        <v>2015</v>
      </c>
      <c r="B49" s="22">
        <f>'Datos originales y del modelo'!B63</f>
        <v>42005</v>
      </c>
      <c r="C49" s="18">
        <f>'Datos originales y del modelo'!AT63</f>
        <v>3.228581540926056E-3</v>
      </c>
      <c r="D49" s="18">
        <f>IF(C48="(Falta Dat.)", "", C48+(('Instrucciones de uso'!I22/100)-1)+(('Instrucciones de uso'!I22/100)-1)*C48 )</f>
        <v>-3.1441243435080136E-3</v>
      </c>
      <c r="E49" s="353">
        <f t="shared" si="0"/>
        <v>112.85856666488104</v>
      </c>
      <c r="F49" s="19" t="str">
        <f>IF('Modelos de referencia'!F30&lt;&gt;0,'Modelos de referencia'!G30,"")</f>
        <v/>
      </c>
      <c r="G49" s="353" t="e">
        <f t="shared" si="3"/>
        <v>#VALUE!</v>
      </c>
      <c r="H49" s="19">
        <f>IF('Datos originales y del modelo'!AW63="", "",    ('Datos originales y del modelo'!AW63/'Datos originales y del modelo'!AW62)-1   )</f>
        <v>-2.4529135601424334E-3</v>
      </c>
      <c r="I49" s="353" t="e">
        <f t="shared" si="1"/>
        <v>#VALUE!</v>
      </c>
      <c r="J49" s="19">
        <f>IF('Modelos de referencia'!J51&lt;&gt;0,'Modelos de referencia'!K51,"")</f>
        <v>-3.3746979759555762E-2</v>
      </c>
      <c r="K49" s="346">
        <f t="shared" si="2"/>
        <v>113.21101616426263</v>
      </c>
      <c r="L49" s="16"/>
    </row>
    <row r="50" spans="1:12" ht="15" x14ac:dyDescent="0.25">
      <c r="A50" s="687"/>
      <c r="B50" s="23">
        <f>'Datos originales y del modelo'!B64</f>
        <v>42036</v>
      </c>
      <c r="C50" s="19">
        <f>'Datos originales y del modelo'!AT64</f>
        <v>-1.2064565762339902E-2</v>
      </c>
      <c r="D50" s="19">
        <f>IF(C49="(Falta Dat.)", "", C49+(('Instrucciones de uso'!I24/100)-1)+(('Instrucciones de uso'!I24/100)-1)*C49 )</f>
        <v>1.1334668479776825E-2</v>
      </c>
      <c r="E50" s="353">
        <f t="shared" si="0"/>
        <v>114.13778110313025</v>
      </c>
      <c r="F50" s="19" t="str">
        <f>IF('Modelos de referencia'!F31&lt;&gt;0,'Modelos de referencia'!G31,"")</f>
        <v/>
      </c>
      <c r="G50" s="353" t="e">
        <f t="shared" si="3"/>
        <v>#VALUE!</v>
      </c>
      <c r="H50" s="19">
        <f>IF('Datos originales y del modelo'!AW64="", "",    ('Datos originales y del modelo'!AW64/'Datos originales y del modelo'!AW63)-1   )</f>
        <v>-3.4976545943213866E-3</v>
      </c>
      <c r="I50" s="353" t="e">
        <f t="shared" si="1"/>
        <v>#VALUE!</v>
      </c>
      <c r="J50" s="19">
        <f>IF('Modelos de referencia'!J52&lt;&gt;0,'Modelos de referencia'!K52,"")</f>
        <v>-1.2620386066641842E-2</v>
      </c>
      <c r="K50" s="346">
        <f t="shared" si="2"/>
        <v>109.39048629320853</v>
      </c>
    </row>
    <row r="51" spans="1:12" ht="15" x14ac:dyDescent="0.25">
      <c r="A51" s="687"/>
      <c r="B51" s="23">
        <f>'Datos originales y del modelo'!B65</f>
        <v>42064</v>
      </c>
      <c r="C51" s="19">
        <f>'Datos originales y del modelo'!AT65</f>
        <v>5.5969415461669132E-4</v>
      </c>
      <c r="D51" s="19">
        <f>IF(C50="(Falta Dat.)", "", C50+(('Instrucciones de uso'!I26/100)-1)+(('Instrucciones de uso'!I26/100)-1)*C50 )</f>
        <v>-4.1650268211455052E-2</v>
      </c>
      <c r="E51" s="353">
        <f t="shared" si="0"/>
        <v>109.38391190712454</v>
      </c>
      <c r="F51" s="19" t="str">
        <f>IF('Modelos de referencia'!F32&lt;&gt;0,'Modelos de referencia'!G32,"")</f>
        <v/>
      </c>
      <c r="G51" s="353" t="e">
        <f t="shared" si="3"/>
        <v>#VALUE!</v>
      </c>
      <c r="H51" s="19">
        <f>IF('Datos originales y del modelo'!AW65="", "",    ('Datos originales y del modelo'!AW65/'Datos originales y del modelo'!AW64)-1   )</f>
        <v>6.5112768720188008E-3</v>
      </c>
      <c r="I51" s="353" t="e">
        <f t="shared" si="1"/>
        <v>#VALUE!</v>
      </c>
      <c r="J51" s="19">
        <f>IF('Modelos de referencia'!J53&lt;&gt;0,'Modelos de referencia'!K53,"")</f>
        <v>-2.9341014535926857E-2</v>
      </c>
      <c r="K51" s="346">
        <f t="shared" si="2"/>
        <v>108.00993612417054</v>
      </c>
    </row>
    <row r="52" spans="1:12" ht="15" x14ac:dyDescent="0.25">
      <c r="A52" s="687"/>
      <c r="B52" s="23">
        <f>'Datos originales y del modelo'!B66</f>
        <v>42095</v>
      </c>
      <c r="C52" s="19">
        <f>'Datos originales y del modelo'!AT66</f>
        <v>1.1496572212226028E-2</v>
      </c>
      <c r="D52" s="19">
        <f>IF(C51="(Falta Dat.)", "", C51+(('Instrucciones de uso'!I28/100)-1)+(('Instrucciones de uso'!I28/100)-1)*C51 )</f>
        <v>-3.6624105759251381E-2</v>
      </c>
      <c r="E52" s="353">
        <f t="shared" si="0"/>
        <v>105.37782394907738</v>
      </c>
      <c r="F52" s="19" t="str">
        <f>IF('Modelos de referencia'!F33&lt;&gt;0,'Modelos de referencia'!G33,"")</f>
        <v/>
      </c>
      <c r="G52" s="353" t="e">
        <f t="shared" si="3"/>
        <v>#VALUE!</v>
      </c>
      <c r="H52" s="19">
        <f>IF('Datos originales y del modelo'!AW66="", "",    ('Datos originales y del modelo'!AW66/'Datos originales y del modelo'!AW65)-1   )</f>
        <v>4.4613562667947804E-3</v>
      </c>
      <c r="I52" s="353" t="e">
        <f t="shared" si="1"/>
        <v>#VALUE!</v>
      </c>
      <c r="J52" s="19">
        <f>IF('Modelos de referencia'!J54&lt;&gt;0,'Modelos de referencia'!K54,"")</f>
        <v>-4.7697241755972897E-2</v>
      </c>
      <c r="K52" s="346">
        <f t="shared" si="2"/>
        <v>104.84081501832672</v>
      </c>
    </row>
    <row r="53" spans="1:12" ht="15" x14ac:dyDescent="0.25">
      <c r="A53" s="687"/>
      <c r="B53" s="23">
        <f>'Datos originales y del modelo'!B67</f>
        <v>42125</v>
      </c>
      <c r="C53" s="19">
        <f>'Datos originales y del modelo'!AT67</f>
        <v>-8.4753918448996976E-3</v>
      </c>
      <c r="D53" s="19">
        <f>IF(C52="(Falta Dat.)", "", C52+(('Instrucciones de uso'!I30/100)-1)+(('Instrucciones de uso'!I30/100)-1)*C52 )</f>
        <v>-1.8357749116617781E-2</v>
      </c>
      <c r="E53" s="338">
        <f t="shared" si="0"/>
        <v>103.4433242945651</v>
      </c>
      <c r="F53" s="19" t="str">
        <f>IF('Modelos de referencia'!F34&lt;&gt;0,'Modelos de referencia'!G34,"")</f>
        <v/>
      </c>
      <c r="G53" s="338" t="e">
        <f t="shared" si="3"/>
        <v>#VALUE!</v>
      </c>
      <c r="H53" s="19">
        <f>IF('Datos originales y del modelo'!AW67="", "",    ('Datos originales y del modelo'!AW67/'Datos originales y del modelo'!AW66)-1   )</f>
        <v>-6.2511553643096462E-3</v>
      </c>
      <c r="I53" s="338" t="e">
        <f t="shared" si="1"/>
        <v>#VALUE!</v>
      </c>
      <c r="J53" s="19">
        <f>IF('Modelos de referencia'!J55&lt;&gt;0,'Modelos de referencia'!K55,"")</f>
        <v>-2.0003748342912631E-2</v>
      </c>
      <c r="K53" s="346">
        <f t="shared" si="2"/>
        <v>99.840197318504352</v>
      </c>
    </row>
    <row r="54" spans="1:12" ht="15" x14ac:dyDescent="0.25">
      <c r="A54" s="687"/>
      <c r="B54" s="23">
        <f>'Datos originales y del modelo'!B68</f>
        <v>42156</v>
      </c>
      <c r="C54" s="19">
        <f>'Datos originales y del modelo'!AT68</f>
        <v>-1.8696060231894742E-3</v>
      </c>
      <c r="D54" s="19">
        <f>IF(C53="(Falta Dat.)", "", C53+(('Instrucciones de uso'!I32/100)-1)+(('Instrucciones de uso'!I32/100)-1)*C53 )</f>
        <v>-2.3485091363151592E-2</v>
      </c>
      <c r="E54" s="338">
        <f t="shared" si="0"/>
        <v>101.01394837259912</v>
      </c>
      <c r="F54" s="19" t="str">
        <f>IF('Modelos de referencia'!F35&lt;&gt;0,'Modelos de referencia'!G35,"")</f>
        <v/>
      </c>
      <c r="G54" s="338" t="e">
        <f t="shared" si="3"/>
        <v>#VALUE!</v>
      </c>
      <c r="H54" s="19">
        <f>IF('Datos originales y del modelo'!AW68="", "",    ('Datos originales y del modelo'!AW68/'Datos originales y del modelo'!AW67)-1   )</f>
        <v>-4.2437079845842884E-3</v>
      </c>
      <c r="I54" s="338" t="e">
        <f t="shared" si="1"/>
        <v>#VALUE!</v>
      </c>
      <c r="J54" s="19">
        <f>IF('Modelos de referencia'!J56&lt;&gt;0,'Modelos de referencia'!K56,"")</f>
        <v>-1.2212697846011866E-2</v>
      </c>
      <c r="K54" s="346">
        <f t="shared" si="2"/>
        <v>97.843019136838251</v>
      </c>
    </row>
    <row r="55" spans="1:12" ht="15" x14ac:dyDescent="0.25">
      <c r="A55" s="687"/>
      <c r="B55" s="23">
        <f>'Datos originales y del modelo'!B69</f>
        <v>42186</v>
      </c>
      <c r="C55" s="19">
        <f>'Datos originales y del modelo'!AT69</f>
        <v>-7.2868786021384798E-3</v>
      </c>
      <c r="D55" s="19">
        <f>IF(C54="(Falta Dat.)", "", C54+(('Instrucciones de uso'!I34/100)-1)+(('Instrucciones de uso'!I34/100)-1)*C54 )</f>
        <v>-1.219227055769761E-2</v>
      </c>
      <c r="E55" s="338">
        <f t="shared" si="0"/>
        <v>99.782358983939091</v>
      </c>
      <c r="F55" s="19" t="str">
        <f>IF('Modelos de referencia'!F36&lt;&gt;0,'Modelos de referencia'!G36,"")</f>
        <v/>
      </c>
      <c r="G55" s="338" t="e">
        <f t="shared" si="3"/>
        <v>#VALUE!</v>
      </c>
      <c r="H55" s="19">
        <f>IF('Datos originales y del modelo'!AW69="", "",    ('Datos originales y del modelo'!AW69/'Datos originales y del modelo'!AW68)-1   )</f>
        <v>-1.0052654124352522E-2</v>
      </c>
      <c r="I55" s="338" t="e">
        <f t="shared" si="1"/>
        <v>#VALUE!</v>
      </c>
      <c r="J55" s="19">
        <f>IF('Modelos de referencia'!J57&lt;&gt;0,'Modelos de referencia'!K57,"")</f>
        <v>-1.3649231741061363E-2</v>
      </c>
      <c r="K55" s="346">
        <f t="shared" si="2"/>
        <v>96.648091907778493</v>
      </c>
    </row>
    <row r="56" spans="1:12" ht="15" x14ac:dyDescent="0.25">
      <c r="A56" s="687"/>
      <c r="B56" s="23">
        <f>'Datos originales y del modelo'!B70</f>
        <v>42217</v>
      </c>
      <c r="C56" s="19">
        <f>'Datos originales y del modelo'!AT70</f>
        <v>1.6491127744505066E-3</v>
      </c>
      <c r="D56" s="19">
        <f>IF(C55="(Falta Dat.)", "", C55+(('Instrucciones de uso'!I36/100)-1)+(('Instrucciones de uso'!I36/100)-1)*C55 )</f>
        <v>-1.3580679791800934E-2</v>
      </c>
      <c r="E56" s="338">
        <f t="shared" si="0"/>
        <v>98.427246717707689</v>
      </c>
      <c r="F56" s="19" t="str">
        <f>IF('Modelos de referencia'!F37&lt;&gt;0,'Modelos de referencia'!G37,"")</f>
        <v/>
      </c>
      <c r="G56" s="338" t="e">
        <f t="shared" si="3"/>
        <v>#VALUE!</v>
      </c>
      <c r="H56" s="19">
        <f>IF('Datos originales y del modelo'!AW70="", "",    ('Datos originales y del modelo'!AW70/'Datos originales y del modelo'!AW69)-1   )</f>
        <v>1.1020468185908072E-2</v>
      </c>
      <c r="I56" s="338" t="e">
        <f t="shared" si="1"/>
        <v>#VALUE!</v>
      </c>
      <c r="J56" s="19">
        <f>IF('Modelos de referencia'!J58&lt;&gt;0,'Modelos de referencia'!K58,"")</f>
        <v>1.1601601081582036E-2</v>
      </c>
      <c r="K56" s="346">
        <f t="shared" si="2"/>
        <v>95.328919703997826</v>
      </c>
    </row>
    <row r="57" spans="1:12" ht="15" x14ac:dyDescent="0.25">
      <c r="A57" s="687"/>
      <c r="B57" s="23">
        <f>'Datos originales y del modelo'!B71</f>
        <v>42248</v>
      </c>
      <c r="C57" s="19">
        <f>'Datos originales y del modelo'!AT71</f>
        <v>5.6909656038718892E-3</v>
      </c>
      <c r="D57" s="19">
        <f>IF(C56="(Falta Dat.)", "", C56+(('Instrucciones de uso'!I38/100)-1)+(('Instrucciones de uso'!I38/100)-1)*C56 )</f>
        <v>1.5902579649230902E-2</v>
      </c>
      <c r="E57" s="338">
        <f t="shared" si="0"/>
        <v>99.992493848290536</v>
      </c>
      <c r="F57" s="19" t="str">
        <f>IF('Modelos de referencia'!F38&lt;&gt;0,'Modelos de referencia'!G38,"")</f>
        <v/>
      </c>
      <c r="G57" s="338" t="e">
        <f t="shared" si="3"/>
        <v>#VALUE!</v>
      </c>
      <c r="H57" s="19">
        <f>IF('Datos originales y del modelo'!AW71="", "",    ('Datos originales y del modelo'!AW71/'Datos originales y del modelo'!AW70)-1   )</f>
        <v>1.5482534014867433E-2</v>
      </c>
      <c r="I57" s="338" t="e">
        <f t="shared" si="1"/>
        <v>#VALUE!</v>
      </c>
      <c r="J57" s="19">
        <f>IF('Modelos de referencia'!J59&lt;&gt;0,'Modelos de referencia'!K59,"")</f>
        <v>2.5466191129885241E-2</v>
      </c>
      <c r="K57" s="346">
        <f t="shared" si="2"/>
        <v>96.43488780194177</v>
      </c>
    </row>
    <row r="58" spans="1:12" ht="15" x14ac:dyDescent="0.25">
      <c r="A58" s="687"/>
      <c r="B58" s="23">
        <f>'Datos originales y del modelo'!B72</f>
        <v>42278</v>
      </c>
      <c r="C58" s="19">
        <f>'Datos originales y del modelo'!AT72</f>
        <v>5.3952126303626786E-3</v>
      </c>
      <c r="D58" s="19">
        <f>IF(C57="(Falta Dat.)", "", C57+(('Instrucciones de uso'!I40/100)-1)+(('Instrucciones de uso'!I40/100)-1)*C57 )</f>
        <v>3.8878767468799577E-2</v>
      </c>
      <c r="E58" s="338">
        <f t="shared" si="0"/>
        <v>103.8800787652436</v>
      </c>
      <c r="F58" s="19" t="str">
        <f>IF('Modelos de referencia'!F39&lt;&gt;0,'Modelos de referencia'!G39,"")</f>
        <v/>
      </c>
      <c r="G58" s="338" t="e">
        <f t="shared" si="3"/>
        <v>#VALUE!</v>
      </c>
      <c r="H58" s="19">
        <f>IF('Datos originales y del modelo'!AW72="", "",    ('Datos originales y del modelo'!AW72/'Datos originales y del modelo'!AW71)-1   )</f>
        <v>-1.0086106276297357E-2</v>
      </c>
      <c r="I58" s="338" t="e">
        <f t="shared" si="1"/>
        <v>#VALUE!</v>
      </c>
      <c r="J58" s="19">
        <f>IF('Modelos de referencia'!J60&lt;&gt;0,'Modelos de referencia'!K60,"")</f>
        <v>2.5842021588103004E-2</v>
      </c>
      <c r="K58" s="346">
        <f t="shared" si="2"/>
        <v>98.890717086295055</v>
      </c>
    </row>
    <row r="59" spans="1:12" ht="15" x14ac:dyDescent="0.25">
      <c r="A59" s="687"/>
      <c r="B59" s="23">
        <f>'Datos originales y del modelo'!B73</f>
        <v>42309</v>
      </c>
      <c r="C59" s="19">
        <f>'Datos originales y del modelo'!AT73</f>
        <v>-3.4754309774466248E-4</v>
      </c>
      <c r="D59" s="19">
        <f>IF(C58="(Falta Dat.)", "", C58+(('Instrucciones de uso'!I42/100)-1)+(('Instrucciones de uso'!I42/100)-1)*C58 )</f>
        <v>4.0935933396845987E-2</v>
      </c>
      <c r="E59" s="338">
        <f t="shared" si="0"/>
        <v>108.13250675083673</v>
      </c>
      <c r="F59" s="19" t="str">
        <f>IF('Modelos de referencia'!F40&lt;&gt;0,'Modelos de referencia'!G40,"")</f>
        <v/>
      </c>
      <c r="G59" s="338" t="e">
        <f t="shared" si="3"/>
        <v>#VALUE!</v>
      </c>
      <c r="H59" s="19">
        <f>IF('Datos originales y del modelo'!AW73="", "",    ('Datos originales y del modelo'!AW73/'Datos originales y del modelo'!AW72)-1   )</f>
        <v>-1.5679440112951526E-2</v>
      </c>
      <c r="I59" s="338" t="e">
        <f t="shared" si="1"/>
        <v>#VALUE!</v>
      </c>
      <c r="J59" s="19">
        <f>IF('Modelos de referencia'!J61&lt;&gt;0,'Modelos de referencia'!K61,"")</f>
        <v>6.3355729209968459E-3</v>
      </c>
      <c r="K59" s="346">
        <f t="shared" si="2"/>
        <v>101.44625313210207</v>
      </c>
    </row>
    <row r="60" spans="1:12" ht="15.75" thickBot="1" x14ac:dyDescent="0.3">
      <c r="A60" s="688"/>
      <c r="B60" s="24">
        <f>'Datos originales y del modelo'!B74</f>
        <v>42339</v>
      </c>
      <c r="C60" s="20">
        <f>'Datos originales y del modelo'!AT74</f>
        <v>2.6572421526591481E-2</v>
      </c>
      <c r="D60" s="20">
        <f>IF(C59="(Falta Dat.)", "", C59+(('Instrucciones de uso'!I44/100)-1)+(('Instrucciones de uso'!I44/100)-1)*C59 )</f>
        <v>3.2860911520548285E-2</v>
      </c>
      <c r="E60" s="339">
        <f t="shared" si="0"/>
        <v>111.68583948767106</v>
      </c>
      <c r="F60" s="20" t="str">
        <f>IF('Modelos de referencia'!F41&lt;&gt;0,'Modelos de referencia'!G41,"")</f>
        <v/>
      </c>
      <c r="G60" s="339" t="e">
        <f t="shared" si="3"/>
        <v>#VALUE!</v>
      </c>
      <c r="H60" s="20">
        <f>IF('Datos originales y del modelo'!AW74="", "",    ('Datos originales y del modelo'!AW74/'Datos originales y del modelo'!AW73)-1   )</f>
        <v>6.0997081518319174E-2</v>
      </c>
      <c r="I60" s="339" t="e">
        <f t="shared" si="1"/>
        <v>#VALUE!</v>
      </c>
      <c r="J60" s="20">
        <f>IF('Modelos de referencia'!J62&lt;&gt;0,'Modelos de referencia'!K62,"")</f>
        <v>6.3102718920071688E-4</v>
      </c>
      <c r="K60" s="347">
        <f t="shared" si="2"/>
        <v>102.08897326638241</v>
      </c>
    </row>
    <row r="61" spans="1:12" ht="16.5" customHeight="1" thickTop="1" thickBot="1" x14ac:dyDescent="0.3">
      <c r="A61" s="682">
        <v>2016</v>
      </c>
      <c r="B61" s="48">
        <f>'Datos originales y del modelo'!B75</f>
        <v>42370</v>
      </c>
      <c r="C61" s="21">
        <f>'Datos originales y del modelo'!AT75</f>
        <v>-3.3453309782989757E-2</v>
      </c>
      <c r="D61" s="21">
        <f>IF(C60="(Falta Dat.)", "", C60+(('Instrucciones de uso'!I22/100)-1)+(('Instrucciones de uso'!I22/100)-1)*C60 )</f>
        <v>3.1253591768752864E-2</v>
      </c>
      <c r="E61" s="336">
        <f t="shared" si="0"/>
        <v>115.1764231213692</v>
      </c>
      <c r="F61" s="21" t="str">
        <f>IF('Modelos de referencia'!F42&lt;&gt;0,'Modelos de referencia'!G42,"")</f>
        <v/>
      </c>
      <c r="G61" s="336" t="e">
        <f t="shared" si="3"/>
        <v>#VALUE!</v>
      </c>
      <c r="H61" s="21">
        <f>IF('Datos originales y del modelo'!AW75="", "",    ('Datos originales y del modelo'!AW75/'Datos originales y del modelo'!AW74)-1   )</f>
        <v>-7.1520085767514452E-2</v>
      </c>
      <c r="I61" s="336" t="e">
        <f t="shared" si="1"/>
        <v>#VALUE!</v>
      </c>
      <c r="J61" s="21">
        <f>IF('Modelos de referencia'!J63&lt;&gt;0,'Modelos de referencia'!K63,"")</f>
        <v>-1.6727838965007846E-2</v>
      </c>
      <c r="K61" s="351">
        <f t="shared" si="2"/>
        <v>102.15339418423109</v>
      </c>
    </row>
    <row r="62" spans="1:12" ht="16.5" thickTop="1" thickBot="1" x14ac:dyDescent="0.3">
      <c r="A62" s="682"/>
      <c r="B62" s="48">
        <f>'Datos originales y del modelo'!B76</f>
        <v>42401</v>
      </c>
      <c r="C62" s="21">
        <f>'Datos originales y del modelo'!AT76</f>
        <v>4.3261287491141737E-5</v>
      </c>
      <c r="D62" s="21">
        <f>IF(C61="(Falta Dat.)", "", C61+(('Instrucciones de uso'!I24/100)-1)+(('Instrucciones de uso'!I24/100)-1)*C61 )</f>
        <v>-2.5643612526036232E-2</v>
      </c>
      <c r="E62" s="336">
        <f t="shared" si="0"/>
        <v>112.22288355471001</v>
      </c>
      <c r="F62" s="21" t="str">
        <f>IF('Modelos de referencia'!F43&lt;&gt;0,'Modelos de referencia'!G43,"")</f>
        <v/>
      </c>
      <c r="G62" s="336" t="e">
        <f t="shared" si="3"/>
        <v>#VALUE!</v>
      </c>
      <c r="H62" s="21">
        <f>IF('Datos originales y del modelo'!AW76="", "",    ('Datos originales y del modelo'!AW76/'Datos originales y del modelo'!AW75)-1   )</f>
        <v>3.6558091379455204E-2</v>
      </c>
      <c r="I62" s="336" t="e">
        <f t="shared" si="1"/>
        <v>#VALUE!</v>
      </c>
      <c r="J62" s="21">
        <f>IF('Modelos de referencia'!J64&lt;&gt;0,'Modelos de referencia'!K64,"")</f>
        <v>-1.2797506423720906E-2</v>
      </c>
      <c r="K62" s="351">
        <f t="shared" si="2"/>
        <v>100.44458865658831</v>
      </c>
    </row>
    <row r="63" spans="1:12" ht="16.5" thickTop="1" thickBot="1" x14ac:dyDescent="0.3">
      <c r="A63" s="682"/>
      <c r="B63" s="48">
        <f>'Datos originales y del modelo'!B77</f>
        <v>42430</v>
      </c>
      <c r="C63" s="21">
        <f>'Datos originales y del modelo'!AT77</f>
        <v>1.7843555621482595E-2</v>
      </c>
      <c r="D63" s="21">
        <f>IF(C62="(Falta Dat.)", "", C62+(('Instrucciones de uso'!I26/100)-1)+(('Instrucciones de uso'!I26/100)-1)*C62 )</f>
        <v>-2.9905034258285303E-2</v>
      </c>
      <c r="E63" s="336">
        <f t="shared" si="0"/>
        <v>108.86685437744285</v>
      </c>
      <c r="F63" s="21" t="str">
        <f>IF('Modelos de referencia'!F44&lt;&gt;0,'Modelos de referencia'!G44,"")</f>
        <v/>
      </c>
      <c r="G63" s="336" t="e">
        <f t="shared" si="3"/>
        <v>#VALUE!</v>
      </c>
      <c r="H63" s="21">
        <f>IF('Datos originales y del modelo'!AW77="", "",    ('Datos originales y del modelo'!AW77/'Datos originales y del modelo'!AW76)-1   )</f>
        <v>9.2200910823514448E-5</v>
      </c>
      <c r="I63" s="336" t="e">
        <f t="shared" si="1"/>
        <v>#VALUE!</v>
      </c>
      <c r="J63" s="21">
        <f>IF('Modelos de referencia'!J65&lt;&gt;0,'Modelos de referencia'!K65,"")</f>
        <v>-1.6227436321784139E-2</v>
      </c>
      <c r="K63" s="351">
        <f t="shared" si="2"/>
        <v>99.159148388027617</v>
      </c>
    </row>
    <row r="64" spans="1:12" ht="16.5" thickTop="1" thickBot="1" x14ac:dyDescent="0.3">
      <c r="A64" s="682"/>
      <c r="B64" s="48">
        <f>'Datos originales y del modelo'!B78</f>
        <v>42461</v>
      </c>
      <c r="C64" s="21">
        <f>'Datos originales y del modelo'!AT78</f>
        <v>-4.0629705021236417E-2</v>
      </c>
      <c r="D64" s="21">
        <f>IF(C63="(Falta Dat.)", "", C63+(('Instrucciones de uso'!I28/100)-1)+(('Instrucciones de uso'!I28/100)-1)*C63 )</f>
        <v>-1.9982564436078619E-2</v>
      </c>
      <c r="E64" s="336">
        <f t="shared" si="0"/>
        <v>106.69141544489241</v>
      </c>
      <c r="F64" s="21" t="str">
        <f>IF('Modelos de referencia'!F45&lt;&gt;0,'Modelos de referencia'!G45,"")</f>
        <v/>
      </c>
      <c r="G64" s="336" t="e">
        <f t="shared" si="3"/>
        <v>#VALUE!</v>
      </c>
      <c r="H64" s="21">
        <f>IF('Datos originales y del modelo'!AW78="", "",    ('Datos originales y del modelo'!AW78/'Datos originales y del modelo'!AW77)-1   )</f>
        <v>-3.6730917847686451E-2</v>
      </c>
      <c r="I64" s="336" t="e">
        <f t="shared" si="1"/>
        <v>#VALUE!</v>
      </c>
      <c r="J64" s="21">
        <f>IF('Modelos de referencia'!J66&lt;&gt;0,'Modelos de referencia'!K66,"")</f>
        <v>-2.6653144938871165E-2</v>
      </c>
      <c r="K64" s="351">
        <f t="shared" si="2"/>
        <v>97.550049621838554</v>
      </c>
    </row>
    <row r="65" spans="1:11" ht="16.5" thickTop="1" thickBot="1" x14ac:dyDescent="0.3">
      <c r="A65" s="682"/>
      <c r="B65" s="48">
        <f>'Datos originales y del modelo'!B79</f>
        <v>42491</v>
      </c>
      <c r="C65" s="21">
        <f>'Datos originales y del modelo'!AT79</f>
        <v>-2.2349851122024809E-3</v>
      </c>
      <c r="D65" s="21">
        <f>IF(C64="(Falta Dat.)", "", C64+(('Instrucciones de uso'!I30/100)-1)+(('Instrucciones de uso'!I30/100)-1)*C64 )</f>
        <v>-6.8945519277534589E-2</v>
      </c>
      <c r="E65" s="336">
        <f t="shared" si="0"/>
        <v>99.335520404589133</v>
      </c>
      <c r="F65" s="21" t="str">
        <f>IF('Modelos de referencia'!F46&lt;&gt;0,'Modelos de referencia'!G46,"")</f>
        <v/>
      </c>
      <c r="G65" s="336" t="e">
        <f t="shared" si="3"/>
        <v>#VALUE!</v>
      </c>
      <c r="H65" s="21">
        <f>IF('Datos originales y del modelo'!AW79="", "",    ('Datos originales y del modelo'!AW79/'Datos originales y del modelo'!AW78)-1   )</f>
        <v>9.0941160422493006E-3</v>
      </c>
      <c r="I65" s="336" t="e">
        <f t="shared" si="1"/>
        <v>#VALUE!</v>
      </c>
      <c r="J65" s="21">
        <f>IF('Modelos de referencia'!J67&lt;&gt;0,'Modelos de referencia'!K67,"")</f>
        <v>-1.7463660861253394E-2</v>
      </c>
      <c r="K65" s="351">
        <f t="shared" si="2"/>
        <v>94.950034010473615</v>
      </c>
    </row>
    <row r="66" spans="1:11" ht="16.5" thickTop="1" thickBot="1" x14ac:dyDescent="0.3">
      <c r="A66" s="682"/>
      <c r="B66" s="48">
        <f>'Datos originales y del modelo'!B80</f>
        <v>42522</v>
      </c>
      <c r="C66" s="21">
        <f>'Datos originales y del modelo'!AT80</f>
        <v>-1.2282681425646611E-4</v>
      </c>
      <c r="D66" s="21">
        <f>IF(C65="(Falta Dat.)", "", C65+(('Instrucciones de uso'!I32/100)-1)+(('Instrucciones de uso'!I32/100)-1)*C65 )</f>
        <v>-1.7339151907573947E-2</v>
      </c>
      <c r="E66" s="336">
        <f t="shared" si="0"/>
        <v>97.613126726476054</v>
      </c>
      <c r="F66" s="21" t="str">
        <f>IF('Modelos de referencia'!F47&lt;&gt;0,'Modelos de referencia'!G47,"")</f>
        <v/>
      </c>
      <c r="G66" s="336" t="e">
        <f t="shared" si="3"/>
        <v>#VALUE!</v>
      </c>
      <c r="H66" s="21">
        <f>IF('Datos originales y del modelo'!AW80="", "",    ('Datos originales y del modelo'!AW80/'Datos originales y del modelo'!AW79)-1   )</f>
        <v>-9.4835015324401528E-4</v>
      </c>
      <c r="I66" s="336" t="e">
        <f t="shared" si="1"/>
        <v>#VALUE!</v>
      </c>
      <c r="J66" s="21">
        <f>IF('Modelos de referencia'!J68&lt;&gt;0,'Modelos de referencia'!K68,"")</f>
        <v>-1.4304749760662649E-2</v>
      </c>
      <c r="K66" s="351">
        <f t="shared" si="2"/>
        <v>93.291858817750224</v>
      </c>
    </row>
    <row r="67" spans="1:11" ht="16.5" thickTop="1" thickBot="1" x14ac:dyDescent="0.3">
      <c r="A67" s="682"/>
      <c r="B67" s="48">
        <f>'Datos originales y del modelo'!B81</f>
        <v>42552</v>
      </c>
      <c r="C67" s="21">
        <f>'Datos originales y del modelo'!AT81</f>
        <v>3.8702105349570134E-3</v>
      </c>
      <c r="D67" s="21">
        <f>IF(C66="(Falta Dat.)", "", C66+(('Instrucciones de uso'!I34/100)-1)+(('Instrucciones de uso'!I34/100)-1)*C66 )</f>
        <v>-1.0463556539343388E-2</v>
      </c>
      <c r="E67" s="336">
        <f t="shared" si="0"/>
        <v>96.591746255991481</v>
      </c>
      <c r="F67" s="21" t="str">
        <f>IF('Modelos de referencia'!F48&lt;&gt;0,'Modelos de referencia'!G48,"")</f>
        <v/>
      </c>
      <c r="G67" s="336" t="e">
        <f t="shared" si="3"/>
        <v>#VALUE!</v>
      </c>
      <c r="H67" s="21">
        <f>IF('Datos originales y del modelo'!AW81="", "",    ('Datos originales y del modelo'!AW81/'Datos originales y del modelo'!AW80)-1   )</f>
        <v>-1.7596195824233218E-3</v>
      </c>
      <c r="I67" s="336" t="e">
        <f t="shared" si="1"/>
        <v>#VALUE!</v>
      </c>
      <c r="J67" s="21">
        <f>IF('Modelos de referencia'!J69&lt;&gt;0,'Modelos de referencia'!K69,"")</f>
        <v>-6.1719007204095178E-3</v>
      </c>
      <c r="K67" s="351">
        <f t="shared" si="2"/>
        <v>91.957342122655234</v>
      </c>
    </row>
    <row r="68" spans="1:11" ht="16.5" thickTop="1" thickBot="1" x14ac:dyDescent="0.3">
      <c r="A68" s="682"/>
      <c r="B68" s="48">
        <f>'Datos originales y del modelo'!B82</f>
        <v>42583</v>
      </c>
      <c r="C68" s="21">
        <f>'Datos originales y del modelo'!AT82</f>
        <v>-7.1823670831063779E-3</v>
      </c>
      <c r="D68" s="21">
        <f>IF(C67="(Falta Dat.)", "", C67+(('Instrucciones de uso'!I36/100)-1)+(('Instrucciones de uso'!I36/100)-1)*C67 )</f>
        <v>-2.4943265998346262E-3</v>
      </c>
      <c r="E68" s="336">
        <f t="shared" si="0"/>
        <v>96.350814893980683</v>
      </c>
      <c r="F68" s="21" t="str">
        <f>IF('Modelos de referencia'!F49&lt;&gt;0,'Modelos de referencia'!G49,"")</f>
        <v/>
      </c>
      <c r="G68" s="336" t="e">
        <f t="shared" si="3"/>
        <v>#VALUE!</v>
      </c>
      <c r="H68" s="21">
        <f>IF('Datos originales y del modelo'!AW82="", "",    ('Datos originales y del modelo'!AW82/'Datos originales y del modelo'!AW81)-1   )</f>
        <v>-1.3329005122603377E-2</v>
      </c>
      <c r="I68" s="336" t="e">
        <f t="shared" si="1"/>
        <v>#VALUE!</v>
      </c>
      <c r="J68" s="21">
        <f>IF('Modelos de referencia'!J70&lt;&gt;0,'Modelos de referencia'!K70,"")</f>
        <v>1.6566280071580008E-2</v>
      </c>
      <c r="K68" s="351">
        <f t="shared" si="2"/>
        <v>91.389790536561478</v>
      </c>
    </row>
    <row r="69" spans="1:11" ht="16.5" thickTop="1" thickBot="1" x14ac:dyDescent="0.3">
      <c r="A69" s="682"/>
      <c r="B69" s="48">
        <f>'Datos originales y del modelo'!B83</f>
        <v>42614</v>
      </c>
      <c r="C69" s="21">
        <f>'Datos originales y del modelo'!AT83</f>
        <v>6.4344112814109259E-4</v>
      </c>
      <c r="D69" s="21">
        <f>IF(C68="(Falta Dat.)", "", C68+(('Instrucciones de uso'!I38/100)-1)+(('Instrucciones de uso'!I38/100)-1)*C68 )</f>
        <v>6.9454278333009834E-3</v>
      </c>
      <c r="E69" s="336">
        <f t="shared" si="0"/>
        <v>97.020012525506573</v>
      </c>
      <c r="F69" s="21" t="str">
        <f>IF('Modelos de referencia'!F50&lt;&gt;0,'Modelos de referencia'!G50,"")</f>
        <v/>
      </c>
      <c r="G69" s="336" t="e">
        <f t="shared" si="3"/>
        <v>#VALUE!</v>
      </c>
      <c r="H69" s="21">
        <f>IF('Datos originales y del modelo'!AW83="", "",    ('Datos originales y del modelo'!AW83/'Datos originales y del modelo'!AW82)-1   )</f>
        <v>1.3911676104995996E-2</v>
      </c>
      <c r="I69" s="336" t="e">
        <f t="shared" si="1"/>
        <v>#VALUE!</v>
      </c>
      <c r="J69" s="21">
        <f>IF('Modelos de referencia'!J71&lt;&gt;0,'Modelos de referencia'!K71,"")</f>
        <v>2.5625014950774405E-2</v>
      </c>
      <c r="K69" s="351">
        <f t="shared" si="2"/>
        <v>92.903779402273187</v>
      </c>
    </row>
    <row r="70" spans="1:11" ht="16.5" thickTop="1" thickBot="1" x14ac:dyDescent="0.3">
      <c r="A70" s="682"/>
      <c r="B70" s="48">
        <f>'Datos originales y del modelo'!B84</f>
        <v>42644</v>
      </c>
      <c r="C70" s="21">
        <f>'Datos originales y del modelo'!AT84</f>
        <v>-1.025987302525112E-2</v>
      </c>
      <c r="D70" s="21">
        <f>IF(C69="(Falta Dat.)", "", C69+(('Instrucciones de uso'!I40/100)-1)+(('Instrucciones de uso'!I40/100)-1)*C69 )</f>
        <v>3.3664674685369662E-2</v>
      </c>
      <c r="E70" s="336">
        <f t="shared" ref="E70:E120" si="4">IF(C70="(Falta Dat.)", "",     E69*(1+D70)   )</f>
        <v>100.28615968514825</v>
      </c>
      <c r="F70" s="21" t="str">
        <f>IF('Modelos de referencia'!F51&lt;&gt;0,'Modelos de referencia'!G51,"")</f>
        <v/>
      </c>
      <c r="G70" s="336" t="e">
        <f t="shared" si="3"/>
        <v>#VALUE!</v>
      </c>
      <c r="H70" s="21">
        <f>IF('Datos originales y del modelo'!AW84="", "",    ('Datos originales y del modelo'!AW84/'Datos originales y del modelo'!AW83)-1   )</f>
        <v>-4.4645145476689962E-2</v>
      </c>
      <c r="I70" s="336" t="e">
        <f t="shared" ref="I70:I120" si="5">IF(C70="(Falta Dat.)", "",       I69*(1+H69)   )</f>
        <v>#VALUE!</v>
      </c>
      <c r="J70" s="21">
        <f>IF('Modelos de referencia'!J72&lt;&gt;0,'Modelos de referencia'!K72,"")</f>
        <v>4.0455365972621893E-2</v>
      </c>
      <c r="K70" s="351">
        <f t="shared" ref="K70:K120" si="6">IF( C70="(Falta Dat.)", "",           K69*(1+J69)      )</f>
        <v>95.284440138439891</v>
      </c>
    </row>
    <row r="71" spans="1:11" ht="16.5" thickTop="1" thickBot="1" x14ac:dyDescent="0.3">
      <c r="A71" s="682"/>
      <c r="B71" s="48">
        <f>'Datos originales y del modelo'!B85</f>
        <v>42675</v>
      </c>
      <c r="C71" s="21">
        <f>'Datos originales y del modelo'!AT85</f>
        <v>2.2264240567118676E-2</v>
      </c>
      <c r="D71" s="21">
        <f>IF(C70="(Falta Dat.)", "", C70+(('Instrucciones de uso'!I42/100)-1)+(('Instrucciones de uso'!I42/100)-1)*C70 )</f>
        <v>2.4727440463306247E-2</v>
      </c>
      <c r="E71" s="336">
        <f t="shared" si="4"/>
        <v>102.76597972805637</v>
      </c>
      <c r="F71" s="21" t="str">
        <f>IF('Modelos de referencia'!F52&lt;&gt;0,'Modelos de referencia'!G52,"")</f>
        <v/>
      </c>
      <c r="G71" s="336" t="e">
        <f t="shared" si="3"/>
        <v>#VALUE!</v>
      </c>
      <c r="H71" s="21">
        <f>IF('Datos originales y del modelo'!AW85="", "",    ('Datos originales y del modelo'!AW85/'Datos originales y del modelo'!AW84)-1   )</f>
        <v>4.5751422609007664E-2</v>
      </c>
      <c r="I71" s="336" t="e">
        <f t="shared" si="5"/>
        <v>#VALUE!</v>
      </c>
      <c r="J71" s="21">
        <f>IF('Modelos de referencia'!J73&lt;&gt;0,'Modelos de referencia'!K73,"")</f>
        <v>2.62722746148496E-2</v>
      </c>
      <c r="K71" s="351">
        <f t="shared" si="6"/>
        <v>99.13920703573686</v>
      </c>
    </row>
    <row r="72" spans="1:11" ht="16.5" thickTop="1" thickBot="1" x14ac:dyDescent="0.3">
      <c r="A72" s="682"/>
      <c r="B72" s="48">
        <f>'Datos originales y del modelo'!B86</f>
        <v>42705</v>
      </c>
      <c r="C72" s="21">
        <f>'Datos originales y del modelo'!AT86</f>
        <v>3.9672387899505196E-2</v>
      </c>
      <c r="D72" s="21">
        <f>IF(C71="(Falta Dat.)", "", C71+(('Instrucciones de uso'!I44/100)-1)+(('Instrucciones de uso'!I44/100)-1)*C71)</f>
        <v>5.6223858638758388E-2</v>
      </c>
      <c r="E72" s="337">
        <f t="shared" si="4"/>
        <v>108.54387964516012</v>
      </c>
      <c r="F72" s="350" t="str">
        <f>IF('Modelos de referencia'!F53&lt;&gt;0,'Modelos de referencia'!G53,"")</f>
        <v/>
      </c>
      <c r="G72" s="337" t="e">
        <f t="shared" si="3"/>
        <v>#VALUE!</v>
      </c>
      <c r="H72" s="350">
        <f>IF('Datos originales y del modelo'!AW86="", "",    ('Datos originales y del modelo'!AW86/'Datos originales y del modelo'!AW85)-1   )</f>
        <v>5.0942148767161299E-2</v>
      </c>
      <c r="I72" s="337" t="e">
        <f t="shared" si="5"/>
        <v>#VALUE!</v>
      </c>
      <c r="J72" s="350">
        <f>IF('Modelos de referencia'!J74&lt;&gt;0,'Modelos de referencia'!K74,"")</f>
        <v>-2.1559528260172156E-3</v>
      </c>
      <c r="K72" s="352">
        <f t="shared" si="6"/>
        <v>101.74381950807816</v>
      </c>
    </row>
    <row r="73" spans="1:11" ht="16.5" customHeight="1" thickTop="1" x14ac:dyDescent="0.25">
      <c r="A73" s="686">
        <v>2017</v>
      </c>
      <c r="B73" s="22">
        <f>'Datos originales y del modelo'!B87</f>
        <v>42736</v>
      </c>
      <c r="C73" s="18">
        <f>'Datos originales y del modelo'!AT87</f>
        <v>-2.7774785207365295E-2</v>
      </c>
      <c r="D73" s="18">
        <f>IF(C72="(Falta Dat.)", "", C72+(('Instrucciones de uso'!I22/100)-1)+(('Instrucciones de uso'!I22/100)-1)*C72 )</f>
        <v>4.4413293988327066E-2</v>
      </c>
      <c r="E73" s="353">
        <f t="shared" si="4"/>
        <v>113.3646708824742</v>
      </c>
      <c r="F73" s="19" t="str">
        <f>IF('Modelos de referencia'!F54&lt;&gt;0,'Modelos de referencia'!G54,"")</f>
        <v/>
      </c>
      <c r="G73" s="353" t="e">
        <f t="shared" si="3"/>
        <v>#VALUE!</v>
      </c>
      <c r="H73" s="19">
        <f>IF('Datos originales y del modelo'!AW87="", "",    ('Datos originales y del modelo'!AW87/'Datos originales y del modelo'!AW86)-1   )</f>
        <v>-2.3762509196709858E-2</v>
      </c>
      <c r="I73" s="353" t="e">
        <f t="shared" si="5"/>
        <v>#VALUE!</v>
      </c>
      <c r="J73" s="19">
        <f>IF('Modelos de referencia'!J75&lt;&gt;0,'Modelos de referencia'!K75,"")</f>
        <v>1.0153213350937884E-2</v>
      </c>
      <c r="K73" s="346">
        <f t="shared" si="6"/>
        <v>101.52446463287994</v>
      </c>
    </row>
    <row r="74" spans="1:11" ht="15" x14ac:dyDescent="0.25">
      <c r="A74" s="687"/>
      <c r="B74" s="23">
        <f>'Datos originales y del modelo'!B88</f>
        <v>42767</v>
      </c>
      <c r="C74" s="19">
        <f>'Datos originales y del modelo'!AT88</f>
        <v>-1.5144605446130263E-2</v>
      </c>
      <c r="D74" s="19">
        <f>IF(C73="(Falta Dat.)", "", C73+(('Instrucciones de uso'!I24/100)-1)+(('Instrucciones de uso'!I24/100)-1)*C73 )</f>
        <v>-1.9919205471840722E-2</v>
      </c>
      <c r="E74" s="353">
        <f t="shared" si="4"/>
        <v>111.1065367099186</v>
      </c>
      <c r="F74" s="19" t="str">
        <f>IF('Modelos de referencia'!F55&lt;&gt;0,'Modelos de referencia'!G55,"")</f>
        <v/>
      </c>
      <c r="G74" s="353" t="e">
        <f t="shared" si="3"/>
        <v>#VALUE!</v>
      </c>
      <c r="H74" s="19">
        <f>IF('Datos originales y del modelo'!AW88="", "",    ('Datos originales y del modelo'!AW88/'Datos originales y del modelo'!AW87)-1   )</f>
        <v>-3.6558812344704705E-2</v>
      </c>
      <c r="I74" s="353" t="e">
        <f t="shared" si="5"/>
        <v>#VALUE!</v>
      </c>
      <c r="J74" s="19">
        <f>IF('Modelos de referencia'!J76&lt;&gt;0,'Modelos de referencia'!K76,"")</f>
        <v>-3.6944538785397274E-3</v>
      </c>
      <c r="K74" s="346">
        <f t="shared" si="6"/>
        <v>102.55526418263732</v>
      </c>
    </row>
    <row r="75" spans="1:11" ht="15" x14ac:dyDescent="0.25">
      <c r="A75" s="687"/>
      <c r="B75" s="23">
        <f>'Datos originales y del modelo'!B89</f>
        <v>42795</v>
      </c>
      <c r="C75" s="19">
        <f>'Datos originales y del modelo'!AT89</f>
        <v>-1.1463921470550092E-2</v>
      </c>
      <c r="D75" s="19">
        <f>IF(C74="(Falta Dat.)", "", C74+(('Instrucciones de uso'!I26/100)-1)+(('Instrucciones de uso'!I26/100)-1)*C74 )</f>
        <v>-4.4638069946834946E-2</v>
      </c>
      <c r="E75" s="353">
        <f t="shared" si="4"/>
        <v>106.14695535271066</v>
      </c>
      <c r="F75" s="19" t="str">
        <f>IF('Modelos de referencia'!F56&lt;&gt;0,'Modelos de referencia'!G56,"")</f>
        <v/>
      </c>
      <c r="G75" s="353" t="e">
        <f t="shared" si="3"/>
        <v>#VALUE!</v>
      </c>
      <c r="H75" s="19">
        <f>IF('Datos originales y del modelo'!AW89="", "",    ('Datos originales y del modelo'!AW89/'Datos originales y del modelo'!AW88)-1   )</f>
        <v>-5.1337025424505911E-2</v>
      </c>
      <c r="I75" s="353" t="e">
        <f t="shared" si="5"/>
        <v>#VALUE!</v>
      </c>
      <c r="J75" s="19">
        <f>IF('Modelos de referencia'!J77&lt;&gt;0,'Modelos de referencia'!K77,"")</f>
        <v>-1.1019273406276175E-2</v>
      </c>
      <c r="K75" s="346">
        <f t="shared" si="6"/>
        <v>102.17637848911311</v>
      </c>
    </row>
    <row r="76" spans="1:11" ht="15" x14ac:dyDescent="0.25">
      <c r="A76" s="687"/>
      <c r="B76" s="23">
        <f>'Datos originales y del modelo'!B90</f>
        <v>42826</v>
      </c>
      <c r="C76" s="19">
        <f>'Datos originales y del modelo'!AT90</f>
        <v>1.3436665432149887E-2</v>
      </c>
      <c r="D76" s="19">
        <f>IF(C75="(Falta Dat.)", "", C75+(('Instrucciones de uso'!I28/100)-1)+(('Instrucciones de uso'!I28/100)-1)*C75 )</f>
        <v>-4.8200887756940099E-2</v>
      </c>
      <c r="E76" s="353">
        <f t="shared" si="4"/>
        <v>101.03057787201372</v>
      </c>
      <c r="F76" s="19" t="str">
        <f>IF('Modelos de referencia'!F57&lt;&gt;0,'Modelos de referencia'!G57,"")</f>
        <v/>
      </c>
      <c r="G76" s="353" t="e">
        <f t="shared" si="3"/>
        <v>#VALUE!</v>
      </c>
      <c r="H76" s="19">
        <f>IF('Datos originales y del modelo'!AW90="", "",    ('Datos originales y del modelo'!AW90/'Datos originales y del modelo'!AW89)-1   )</f>
        <v>4.4097541139933361E-2</v>
      </c>
      <c r="I76" s="353" t="e">
        <f t="shared" si="5"/>
        <v>#VALUE!</v>
      </c>
      <c r="J76" s="19">
        <f>IF('Modelos de referencia'!J78&lt;&gt;0,'Modelos de referencia'!K78,"")</f>
        <v>-8.9258142256919415E-3</v>
      </c>
      <c r="K76" s="346">
        <f t="shared" si="6"/>
        <v>101.05046903887842</v>
      </c>
    </row>
    <row r="77" spans="1:11" ht="15" x14ac:dyDescent="0.25">
      <c r="A77" s="687"/>
      <c r="B77" s="23">
        <f>'Datos originales y del modelo'!B91</f>
        <v>42856</v>
      </c>
      <c r="C77" s="19">
        <f>'Datos originales y del modelo'!AT91</f>
        <v>-1.5867275760841643E-2</v>
      </c>
      <c r="D77" s="19">
        <f>IF(C76="(Falta Dat.)", "", C76+(('Instrucciones de uso'!I30/100)-1)+(('Instrucciones de uso'!I30/100)-1)*C76 )</f>
        <v>-1.6474917748079975E-2</v>
      </c>
      <c r="E77" s="338">
        <f t="shared" si="4"/>
        <v>99.366107411531303</v>
      </c>
      <c r="F77" s="19" t="str">
        <f>IF('Modelos de referencia'!F58&lt;&gt;0,'Modelos de referencia'!G58,"")</f>
        <v/>
      </c>
      <c r="G77" s="338" t="e">
        <f t="shared" si="3"/>
        <v>#VALUE!</v>
      </c>
      <c r="H77" s="19">
        <f>IF('Datos originales y del modelo'!AW91="", "",    ('Datos originales y del modelo'!AW91/'Datos originales y del modelo'!AW90)-1   )</f>
        <v>1.1418146773679805E-2</v>
      </c>
      <c r="I77" s="338" t="e">
        <f t="shared" si="5"/>
        <v>#VALUE!</v>
      </c>
      <c r="J77" s="19">
        <f>IF('Modelos de referencia'!J79&lt;&gt;0,'Modelos de referencia'!K79,"")</f>
        <v>-4.6256100818226065E-3</v>
      </c>
      <c r="K77" s="346">
        <f t="shared" si="6"/>
        <v>100.14851132481836</v>
      </c>
    </row>
    <row r="78" spans="1:11" ht="15" x14ac:dyDescent="0.25">
      <c r="A78" s="687"/>
      <c r="B78" s="23">
        <f>'Datos originales y del modelo'!B92</f>
        <v>42887</v>
      </c>
      <c r="C78" s="19">
        <f>'Datos originales y del modelo'!AT92</f>
        <v>2.2304081797475738E-2</v>
      </c>
      <c r="D78" s="19">
        <f>IF(C77="(Falta Dat.)", "", C77+(('Instrucciones de uso'!I32/100)-1)+(('Instrucciones de uso'!I32/100)-1)*C77 )</f>
        <v>-3.0765076940374007E-2</v>
      </c>
      <c r="E78" s="338">
        <f t="shared" si="4"/>
        <v>96.309101471750068</v>
      </c>
      <c r="F78" s="19" t="str">
        <f>IF('Modelos de referencia'!F59&lt;&gt;0,'Modelos de referencia'!G59,"")</f>
        <v/>
      </c>
      <c r="G78" s="338" t="e">
        <f t="shared" si="3"/>
        <v>#VALUE!</v>
      </c>
      <c r="H78" s="19">
        <f>IF('Datos originales y del modelo'!AW92="", "",    ('Datos originales y del modelo'!AW92/'Datos originales y del modelo'!AW91)-1   )</f>
        <v>-3.5457082247265514E-3</v>
      </c>
      <c r="I78" s="338" t="e">
        <f t="shared" si="5"/>
        <v>#VALUE!</v>
      </c>
      <c r="J78" s="19">
        <f>IF('Modelos de referencia'!J80&lt;&gt;0,'Modelos de referencia'!K80,"")</f>
        <v>-9.2942115623506627E-3</v>
      </c>
      <c r="K78" s="346">
        <f t="shared" si="6"/>
        <v>99.685263361154753</v>
      </c>
    </row>
    <row r="79" spans="1:11" ht="15" x14ac:dyDescent="0.25">
      <c r="A79" s="687"/>
      <c r="B79" s="23">
        <f>'Datos originales y del modelo'!B93</f>
        <v>42917</v>
      </c>
      <c r="C79" s="19">
        <f>'Datos originales y del modelo'!AT93</f>
        <v>-2.1796723913275495E-4</v>
      </c>
      <c r="D79" s="19">
        <f>IF(C78="(Falta Dat.)", "", C78+(('Instrucciones de uso'!I34/100)-1)+(('Instrucciones de uso'!I34/100)-1)*C78 )</f>
        <v>1.1731412983526283E-2</v>
      </c>
      <c r="E79" s="338">
        <f t="shared" si="4"/>
        <v>97.438943315187501</v>
      </c>
      <c r="F79" s="19" t="str">
        <f>IF('Modelos de referencia'!F60&lt;&gt;0,'Modelos de referencia'!G60,"")</f>
        <v/>
      </c>
      <c r="G79" s="338" t="e">
        <f t="shared" si="3"/>
        <v>#VALUE!</v>
      </c>
      <c r="H79" s="19">
        <f>IF('Datos originales y del modelo'!AW93="", "",    ('Datos originales y del modelo'!AW93/'Datos originales y del modelo'!AW92)-1   )</f>
        <v>2.0089652492932153E-2</v>
      </c>
      <c r="I79" s="338" t="e">
        <f t="shared" si="5"/>
        <v>#VALUE!</v>
      </c>
      <c r="J79" s="19">
        <f>IF('Modelos de referencia'!J81&lt;&gt;0,'Modelos de referencia'!K81,"")</f>
        <v>2.0191981743911125E-3</v>
      </c>
      <c r="K79" s="346">
        <f t="shared" si="6"/>
        <v>98.758767433827543</v>
      </c>
    </row>
    <row r="80" spans="1:11" ht="15" x14ac:dyDescent="0.25">
      <c r="A80" s="687"/>
      <c r="B80" s="23">
        <f>'Datos originales y del modelo'!B94</f>
        <v>42948</v>
      </c>
      <c r="C80" s="19">
        <f>'Datos originales y del modelo'!AT94</f>
        <v>3.526268427804435E-3</v>
      </c>
      <c r="D80" s="19">
        <f>IF(C79="(Falta Dat.)", "", C79+(('Instrucciones de uso'!I36/100)-1)+(('Instrucciones de uso'!I36/100)-1)*C79 )</f>
        <v>-6.5565853268366656E-3</v>
      </c>
      <c r="E80" s="338">
        <f t="shared" si="4"/>
        <v>96.800076569184668</v>
      </c>
      <c r="F80" s="19" t="str">
        <f>IF('Modelos de referencia'!F61&lt;&gt;0,'Modelos de referencia'!G61,"")</f>
        <v/>
      </c>
      <c r="G80" s="338" t="e">
        <f t="shared" si="3"/>
        <v>#VALUE!</v>
      </c>
      <c r="H80" s="19">
        <f>IF('Datos originales y del modelo'!AW94="", "",    ('Datos originales y del modelo'!AW94/'Datos originales y del modelo'!AW93)-1   )</f>
        <v>-1.3944469968288908E-2</v>
      </c>
      <c r="I80" s="338" t="e">
        <f t="shared" si="5"/>
        <v>#VALUE!</v>
      </c>
      <c r="J80" s="19">
        <f>IF('Modelos de referencia'!J82&lt;&gt;0,'Modelos de referencia'!K82,"")</f>
        <v>2.1034546428410295E-2</v>
      </c>
      <c r="K80" s="346">
        <f t="shared" si="6"/>
        <v>98.958180956735049</v>
      </c>
    </row>
    <row r="81" spans="1:11" ht="15" x14ac:dyDescent="0.25">
      <c r="A81" s="687"/>
      <c r="B81" s="23">
        <f>'Datos originales y del modelo'!B95</f>
        <v>42979</v>
      </c>
      <c r="C81" s="19">
        <f>'Datos originales y del modelo'!AT95</f>
        <v>-9.9576130550681884E-3</v>
      </c>
      <c r="D81" s="19">
        <f>IF(C80="(Falta Dat.)", "", C80+(('Instrucciones de uso'!I38/100)-1)+(('Instrucciones de uso'!I38/100)-1)*C80 )</f>
        <v>1.7806447227532059E-2</v>
      </c>
      <c r="E81" s="338">
        <f t="shared" si="4"/>
        <v>98.52374202423492</v>
      </c>
      <c r="F81" s="19" t="str">
        <f>IF('Modelos de referencia'!F62&lt;&gt;0,'Modelos de referencia'!G62,"")</f>
        <v/>
      </c>
      <c r="G81" s="338" t="e">
        <f t="shared" si="3"/>
        <v>#VALUE!</v>
      </c>
      <c r="H81" s="19">
        <f>IF('Datos originales y del modelo'!AW95="", "",    ('Datos originales y del modelo'!AW95/'Datos originales y del modelo'!AW94)-1   )</f>
        <v>-1.5915470394197273E-2</v>
      </c>
      <c r="I81" s="338" t="e">
        <f t="shared" si="5"/>
        <v>#VALUE!</v>
      </c>
      <c r="J81" s="19">
        <f>IF('Modelos de referencia'!J83&lt;&gt;0,'Modelos de referencia'!K83,"")</f>
        <v>2.7311500776343811E-2</v>
      </c>
      <c r="K81" s="346">
        <f t="shared" si="6"/>
        <v>101.03972140854052</v>
      </c>
    </row>
    <row r="82" spans="1:11" ht="15" x14ac:dyDescent="0.25">
      <c r="A82" s="687"/>
      <c r="B82" s="23">
        <f>'Datos originales y del modelo'!B96</f>
        <v>43009</v>
      </c>
      <c r="C82" s="19">
        <f>'Datos originales y del modelo'!AT96</f>
        <v>1.3400872444203344E-2</v>
      </c>
      <c r="D82" s="19">
        <f>IF(C81="(Falta Dat.)", "", C81+(('Instrucciones de uso'!I40/100)-1)+(('Instrucciones de uso'!I40/100)-1)*C81 )</f>
        <v>2.271378571411448E-2</v>
      </c>
      <c r="E82" s="338">
        <f t="shared" si="4"/>
        <v>100.76158918832608</v>
      </c>
      <c r="F82" s="19" t="str">
        <f>IF('Modelos de referencia'!F63&lt;&gt;0,'Modelos de referencia'!G63,"")</f>
        <v/>
      </c>
      <c r="G82" s="338" t="e">
        <f t="shared" si="3"/>
        <v>#VALUE!</v>
      </c>
      <c r="H82" s="19">
        <f>IF('Datos originales y del modelo'!AW96="", "",    ('Datos originales y del modelo'!AW96/'Datos originales y del modelo'!AW95)-1   )</f>
        <v>1.2114173086059887E-2</v>
      </c>
      <c r="I82" s="338" t="e">
        <f t="shared" si="5"/>
        <v>#VALUE!</v>
      </c>
      <c r="J82" s="19">
        <f>IF('Modelos de referencia'!J84&lt;&gt;0,'Modelos de referencia'!K84,"")</f>
        <v>2.5048496636960627E-2</v>
      </c>
      <c r="K82" s="346">
        <f t="shared" si="6"/>
        <v>103.79926783823143</v>
      </c>
    </row>
    <row r="83" spans="1:11" ht="15" x14ac:dyDescent="0.25">
      <c r="A83" s="687"/>
      <c r="B83" s="23">
        <f>'Datos originales y del modelo'!B97</f>
        <v>43040</v>
      </c>
      <c r="C83" s="19">
        <f>'Datos originales y del modelo'!AT97</f>
        <v>-7.4264876578788216E-3</v>
      </c>
      <c r="D83" s="19">
        <f>IF(C82="(Falta Dat.)", "", C82+(('Instrucciones de uso'!I42/100)-1)+(('Instrucciones de uso'!I42/100)-1)*C82 )</f>
        <v>4.9224593285105922E-2</v>
      </c>
      <c r="E83" s="338">
        <f t="shared" si="4"/>
        <v>105.72153743488235</v>
      </c>
      <c r="F83" s="19" t="str">
        <f>IF('Modelos de referencia'!F64&lt;&gt;0,'Modelos de referencia'!G64,"")</f>
        <v/>
      </c>
      <c r="G83" s="338" t="e">
        <f t="shared" si="3"/>
        <v>#VALUE!</v>
      </c>
      <c r="H83" s="19">
        <f>IF('Datos originales y del modelo'!AW97="", "",    ('Datos originales y del modelo'!AW97/'Datos originales y del modelo'!AW96)-1   )</f>
        <v>3.0378089816540665E-5</v>
      </c>
      <c r="I83" s="338" t="e">
        <f t="shared" si="5"/>
        <v>#VALUE!</v>
      </c>
      <c r="J83" s="19">
        <f>IF('Modelos de referencia'!J85&lt;&gt;0,'Modelos de referencia'!K85,"")</f>
        <v>2.5416705320916666E-2</v>
      </c>
      <c r="K83" s="346">
        <f t="shared" si="6"/>
        <v>106.39928344959634</v>
      </c>
    </row>
    <row r="84" spans="1:11" ht="15.75" thickBot="1" x14ac:dyDescent="0.3">
      <c r="A84" s="688"/>
      <c r="B84" s="24">
        <f>'Datos originales y del modelo'!B98</f>
        <v>43070</v>
      </c>
      <c r="C84" s="20">
        <f>'Datos originales y del modelo'!AT98</f>
        <v>1.5772839629493857E-2</v>
      </c>
      <c r="D84" s="20">
        <f>IF(C83="(Falta Dat.)", "", C83+(('Instrucciones de uso'!I44/100)-1)+(('Instrucciones de uso'!I44/100)-1)*C83 )</f>
        <v>2.5546804422126469E-2</v>
      </c>
      <c r="E84" s="339">
        <f t="shared" si="4"/>
        <v>108.42238487493782</v>
      </c>
      <c r="F84" s="20" t="str">
        <f>IF('Modelos de referencia'!F65&lt;&gt;0,'Modelos de referencia'!G65,"")</f>
        <v/>
      </c>
      <c r="G84" s="339" t="e">
        <f t="shared" si="3"/>
        <v>#VALUE!</v>
      </c>
      <c r="H84" s="20">
        <f>IF('Datos originales y del modelo'!AW98="", "",    ('Datos originales y del modelo'!AW98/'Datos originales y del modelo'!AW97)-1   )</f>
        <v>3.6841198238500628E-2</v>
      </c>
      <c r="I84" s="339" t="e">
        <f t="shared" si="5"/>
        <v>#VALUE!</v>
      </c>
      <c r="J84" s="20">
        <f>IF('Modelos de referencia'!J86&lt;&gt;0,'Modelos de referencia'!K86,"")</f>
        <v>-4.2459456174690491E-3</v>
      </c>
      <c r="K84" s="347">
        <f t="shared" si="6"/>
        <v>109.10360268339141</v>
      </c>
    </row>
    <row r="85" spans="1:11" ht="16.5" customHeight="1" thickTop="1" thickBot="1" x14ac:dyDescent="0.3">
      <c r="A85" s="682">
        <v>2018</v>
      </c>
      <c r="B85" s="48">
        <f>'Datos originales y del modelo'!B99</f>
        <v>43101</v>
      </c>
      <c r="C85" s="21">
        <f>'Datos originales y del modelo'!AT99</f>
        <v>-2.7324750973749957E-2</v>
      </c>
      <c r="D85" s="21">
        <f>IF(C84="(Falta Dat.)", "", C84+(('Instrucciones de uso'!I22/100)-1)+(('Instrucciones de uso'!I22/100)-1)*C84 )</f>
        <v>2.0404763778204469E-2</v>
      </c>
      <c r="E85" s="336">
        <f t="shared" si="4"/>
        <v>110.6347180265805</v>
      </c>
      <c r="F85" s="21" t="str">
        <f>IF('Modelos de referencia'!F66&lt;&gt;0,'Modelos de referencia'!G66,"")</f>
        <v/>
      </c>
      <c r="G85" s="336" t="e">
        <f t="shared" si="3"/>
        <v>#VALUE!</v>
      </c>
      <c r="H85" s="21">
        <f>IF('Datos originales y del modelo'!AW99="", "",    ('Datos originales y del modelo'!AW99/'Datos originales y del modelo'!AW98)-1   )</f>
        <v>-2.7563619737928646E-2</v>
      </c>
      <c r="I85" s="336" t="e">
        <f t="shared" si="5"/>
        <v>#VALUE!</v>
      </c>
      <c r="J85" s="21">
        <f>IF('Modelos de referencia'!J87&lt;&gt;0,'Modelos de referencia'!K87,"")</f>
        <v>-2.0586037434475735E-2</v>
      </c>
      <c r="K85" s="351">
        <f t="shared" si="6"/>
        <v>108.64035471972778</v>
      </c>
    </row>
    <row r="86" spans="1:11" ht="16.5" thickTop="1" thickBot="1" x14ac:dyDescent="0.3">
      <c r="A86" s="682"/>
      <c r="B86" s="48">
        <f>'Datos originales y del modelo'!B100</f>
        <v>43132</v>
      </c>
      <c r="C86" s="21">
        <f>'Datos originales y del modelo'!AT100</f>
        <v>-1.0745147083610627E-3</v>
      </c>
      <c r="D86" s="21">
        <f>IF(C85="(Falta Dat.)", "", C85+(('Instrucciones de uso'!I24/100)-1)+(('Instrucciones de uso'!I24/100)-1)*C85 )</f>
        <v>-1.9465534961617771E-2</v>
      </c>
      <c r="E86" s="336">
        <f t="shared" si="4"/>
        <v>108.48115405486537</v>
      </c>
      <c r="F86" s="21" t="str">
        <f>IF('Modelos de referencia'!F67&lt;&gt;0,'Modelos de referencia'!G67,"")</f>
        <v/>
      </c>
      <c r="G86" s="336" t="e">
        <f t="shared" si="3"/>
        <v>#VALUE!</v>
      </c>
      <c r="H86" s="21">
        <f>IF('Datos originales y del modelo'!AW100="", "",    ('Datos originales y del modelo'!AW100/'Datos originales y del modelo'!AW99)-1   )</f>
        <v>-1.1318787541321429E-2</v>
      </c>
      <c r="I86" s="336" t="e">
        <f t="shared" si="5"/>
        <v>#VALUE!</v>
      </c>
      <c r="J86" s="21">
        <f>IF('Modelos de referencia'!J88&lt;&gt;0,'Modelos de referencia'!K88,"")</f>
        <v>-3.9356496857388956E-3</v>
      </c>
      <c r="K86" s="351">
        <f t="shared" si="6"/>
        <v>106.40388031057275</v>
      </c>
    </row>
    <row r="87" spans="1:11" ht="16.5" thickTop="1" thickBot="1" x14ac:dyDescent="0.3">
      <c r="A87" s="682"/>
      <c r="B87" s="48">
        <f>'Datos originales y del modelo'!B101</f>
        <v>43160</v>
      </c>
      <c r="C87" s="21">
        <f>'Datos originales y del modelo'!AT101</f>
        <v>7.2045081368252578E-3</v>
      </c>
      <c r="D87" s="21">
        <f>IF(C86="(Falta Dat.)", "", C86+(('Instrucciones de uso'!I26/100)-1)+(('Instrucciones de uso'!I26/100)-1)*C86 )</f>
        <v>-3.0989336216389721E-2</v>
      </c>
      <c r="E87" s="336">
        <f t="shared" si="4"/>
        <v>105.11939509871718</v>
      </c>
      <c r="F87" s="21" t="str">
        <f>IF('Modelos de referencia'!F68&lt;&gt;0,'Modelos de referencia'!G68,"")</f>
        <v/>
      </c>
      <c r="G87" s="336" t="e">
        <f t="shared" si="3"/>
        <v>#VALUE!</v>
      </c>
      <c r="H87" s="21">
        <f>IF('Datos originales y del modelo'!AW101="", "",    ('Datos originales y del modelo'!AW101/'Datos originales y del modelo'!AW100)-1   )</f>
        <v>-1.3510025496113021E-2</v>
      </c>
      <c r="I87" s="336" t="e">
        <f t="shared" si="5"/>
        <v>#VALUE!</v>
      </c>
      <c r="J87" s="21">
        <f>IF('Modelos de referencia'!J89&lt;&gt;0,'Modelos de referencia'!K89,"")</f>
        <v>-1.7107206072211278E-2</v>
      </c>
      <c r="K87" s="351">
        <f t="shared" si="6"/>
        <v>105.98511191246705</v>
      </c>
    </row>
    <row r="88" spans="1:11" ht="16.5" thickTop="1" thickBot="1" x14ac:dyDescent="0.3">
      <c r="A88" s="682"/>
      <c r="B88" s="48">
        <f>'Datos originales y del modelo'!B102</f>
        <v>43191</v>
      </c>
      <c r="C88" s="21">
        <f>'Datos originales y del modelo'!AT102</f>
        <v>6.8463663566152733E-3</v>
      </c>
      <c r="D88" s="21">
        <f>IF(C87="(Falta Dat.)", "", C87+(('Instrucciones de uso'!I28/100)-1)+(('Instrucciones de uso'!I28/100)-1)*C87 )</f>
        <v>-3.0226232999063636E-2</v>
      </c>
      <c r="E88" s="336">
        <f t="shared" si="4"/>
        <v>101.94203176974271</v>
      </c>
      <c r="F88" s="21" t="str">
        <f>IF('Modelos de referencia'!F69&lt;&gt;0,'Modelos de referencia'!G69,"")</f>
        <v/>
      </c>
      <c r="G88" s="336" t="e">
        <f t="shared" si="3"/>
        <v>#VALUE!</v>
      </c>
      <c r="H88" s="21">
        <f>IF('Datos originales y del modelo'!AW102="", "",    ('Datos originales y del modelo'!AW102/'Datos originales y del modelo'!AW101)-1   )</f>
        <v>1.2831136802792686E-2</v>
      </c>
      <c r="I88" s="336" t="e">
        <f t="shared" si="5"/>
        <v>#VALUE!</v>
      </c>
      <c r="J88" s="21">
        <f>IF('Modelos de referencia'!J90&lt;&gt;0,'Modelos de referencia'!K90,"")</f>
        <v>-2.6534416324624832E-2</v>
      </c>
      <c r="K88" s="351">
        <f t="shared" si="6"/>
        <v>104.1720027623941</v>
      </c>
    </row>
    <row r="89" spans="1:11" ht="16.5" thickTop="1" thickBot="1" x14ac:dyDescent="0.3">
      <c r="A89" s="682"/>
      <c r="B89" s="48">
        <f>'Datos originales y del modelo'!B103</f>
        <v>43221</v>
      </c>
      <c r="C89" s="21">
        <f>'Datos originales y del modelo'!AT103</f>
        <v>5.5316512576610187E-3</v>
      </c>
      <c r="D89" s="21">
        <f>IF(C88="(Falta Dat.)", "", C88+(('Instrucciones de uso'!I30/100)-1)+(('Instrucciones de uso'!I30/100)-1)*C88 )</f>
        <v>-2.2870704146400186E-2</v>
      </c>
      <c r="E89" s="336">
        <f t="shared" si="4"/>
        <v>99.61054572105401</v>
      </c>
      <c r="F89" s="21" t="str">
        <f>IF('Modelos de referencia'!F70&lt;&gt;0,'Modelos de referencia'!G70,"")</f>
        <v/>
      </c>
      <c r="G89" s="336" t="e">
        <f t="shared" si="3"/>
        <v>#VALUE!</v>
      </c>
      <c r="H89" s="21">
        <f>IF('Datos originales y del modelo'!AW103="", "",    ('Datos originales y del modelo'!AW103/'Datos originales y del modelo'!AW102)-1   )</f>
        <v>2.5553475144889815E-2</v>
      </c>
      <c r="I89" s="336" t="e">
        <f t="shared" si="5"/>
        <v>#VALUE!</v>
      </c>
      <c r="J89" s="21">
        <f>IF('Modelos de referencia'!J91&lt;&gt;0,'Modelos de referencia'!K91,"")</f>
        <v>-8.7430424758437875E-3</v>
      </c>
      <c r="K89" s="351">
        <f t="shared" si="6"/>
        <v>101.40785947172677</v>
      </c>
    </row>
    <row r="90" spans="1:11" ht="16.5" thickTop="1" thickBot="1" x14ac:dyDescent="0.3">
      <c r="A90" s="682"/>
      <c r="B90" s="48">
        <f>'Datos originales y del modelo'!B104</f>
        <v>43252</v>
      </c>
      <c r="C90" s="21">
        <f>'Datos originales y del modelo'!AT104</f>
        <v>-1.1070664206910045E-3</v>
      </c>
      <c r="D90" s="21">
        <f>IF(C89="(Falta Dat.)", "", C89+(('Instrucciones de uso'!I32/100)-1)+(('Instrucciones de uso'!I32/100)-1)*C89 )</f>
        <v>-9.6900868790774381E-3</v>
      </c>
      <c r="E90" s="336">
        <f t="shared" si="4"/>
        <v>98.645310878944684</v>
      </c>
      <c r="F90" s="21" t="str">
        <f>IF('Modelos de referencia'!F71&lt;&gt;0,'Modelos de referencia'!G71,"")</f>
        <v/>
      </c>
      <c r="G90" s="336" t="e">
        <f t="shared" ref="G90:G120" si="7">IF(C90="(Falta Dat.)", "",      G89*(1+F90)  )</f>
        <v>#VALUE!</v>
      </c>
      <c r="H90" s="21">
        <f>IF('Datos originales y del modelo'!AW104="", "",    ('Datos originales y del modelo'!AW104/'Datos originales y del modelo'!AW103)-1   )</f>
        <v>-3.1883203348934686E-3</v>
      </c>
      <c r="I90" s="336" t="e">
        <f t="shared" si="5"/>
        <v>#VALUE!</v>
      </c>
      <c r="J90" s="21">
        <f>IF('Modelos de referencia'!J92&lt;&gt;0,'Modelos de referencia'!K92,"")</f>
        <v>-1.0056164593928996E-2</v>
      </c>
      <c r="K90" s="351">
        <f t="shared" si="6"/>
        <v>100.52124624898106</v>
      </c>
    </row>
    <row r="91" spans="1:11" ht="16.5" thickTop="1" thickBot="1" x14ac:dyDescent="0.3">
      <c r="A91" s="682"/>
      <c r="B91" s="48">
        <f>'Datos originales y del modelo'!B105</f>
        <v>43282</v>
      </c>
      <c r="C91" s="21">
        <f>'Datos originales y del modelo'!AT105</f>
        <v>3.9188894539904425E-3</v>
      </c>
      <c r="D91" s="21">
        <f>IF(C90="(Falta Dat.)", "", C90+(('Instrucciones de uso'!I34/100)-1)+(('Instrucciones de uso'!I34/100)-1)*C90 )</f>
        <v>-1.143761713976818E-2</v>
      </c>
      <c r="E91" s="336">
        <f t="shared" si="4"/>
        <v>97.517043580477903</v>
      </c>
      <c r="F91" s="21" t="str">
        <f>IF('Modelos de referencia'!F72&lt;&gt;0,'Modelos de referencia'!G72,"")</f>
        <v/>
      </c>
      <c r="G91" s="336" t="e">
        <f t="shared" si="7"/>
        <v>#VALUE!</v>
      </c>
      <c r="H91" s="21">
        <f>IF('Datos originales y del modelo'!AW105="", "",    ('Datos originales y del modelo'!AW105/'Datos originales y del modelo'!AW104)-1   )</f>
        <v>1.2114687766493715E-2</v>
      </c>
      <c r="I91" s="336" t="e">
        <f t="shared" si="5"/>
        <v>#VALUE!</v>
      </c>
      <c r="J91" s="21">
        <f>IF('Modelos de referencia'!J93&lt;&gt;0,'Modelos de referencia'!K93,"")</f>
        <v>-1.649352218558775E-3</v>
      </c>
      <c r="K91" s="351">
        <f t="shared" si="6"/>
        <v>99.51038805151444</v>
      </c>
    </row>
    <row r="92" spans="1:11" ht="16.5" thickTop="1" thickBot="1" x14ac:dyDescent="0.3">
      <c r="A92" s="682"/>
      <c r="B92" s="48">
        <f>'Datos originales y del modelo'!B106</f>
        <v>43313</v>
      </c>
      <c r="C92" s="21">
        <f>'Datos originales y del modelo'!AT106</f>
        <v>-3.5531199979669738E-3</v>
      </c>
      <c r="D92" s="21">
        <f>IF(C91="(Falta Dat.)", "", C91+(('Instrucciones de uso'!I36/100)-1)+(('Instrucciones de uso'!I36/100)-1)*C91 )</f>
        <v>-2.4459563051478692E-3</v>
      </c>
      <c r="E92" s="336">
        <f t="shared" si="4"/>
        <v>97.278521152872855</v>
      </c>
      <c r="F92" s="21" t="str">
        <f>IF('Modelos de referencia'!F73&lt;&gt;0,'Modelos de referencia'!G73,"")</f>
        <v/>
      </c>
      <c r="G92" s="336" t="e">
        <f t="shared" si="7"/>
        <v>#VALUE!</v>
      </c>
      <c r="H92" s="21">
        <f>IF('Datos originales y del modelo'!AW106="", "",    ('Datos originales y del modelo'!AW106/'Datos originales y del modelo'!AW105)-1   )</f>
        <v>-1.7837673831302414E-2</v>
      </c>
      <c r="I92" s="336" t="e">
        <f t="shared" si="5"/>
        <v>#VALUE!</v>
      </c>
      <c r="J92" s="21">
        <f>IF('Modelos de referencia'!J94&lt;&gt;0,'Modelos de referencia'!K94,"")</f>
        <v>1.0128829537419337E-2</v>
      </c>
      <c r="K92" s="351">
        <f t="shared" si="6"/>
        <v>99.346260372212029</v>
      </c>
    </row>
    <row r="93" spans="1:11" ht="16.5" thickTop="1" thickBot="1" x14ac:dyDescent="0.3">
      <c r="A93" s="682"/>
      <c r="B93" s="48">
        <f>'Datos originales y del modelo'!B107</f>
        <v>43344</v>
      </c>
      <c r="C93" s="21">
        <f>'Datos originales y del modelo'!AT107</f>
        <v>0</v>
      </c>
      <c r="D93" s="21">
        <f>IF(C92="(Falta Dat.)", "", C92+(('Instrucciones de uso'!I38/100)-1)+(('Instrucciones de uso'!I38/100)-1)*C92 )</f>
        <v>1.0626319104461922E-2</v>
      </c>
      <c r="E93" s="336">
        <f t="shared" si="4"/>
        <v>98.312233760653442</v>
      </c>
      <c r="F93" s="21" t="str">
        <f>IF('Modelos de referencia'!F74&lt;&gt;0,'Modelos de referencia'!G74,"")</f>
        <v/>
      </c>
      <c r="G93" s="336" t="e">
        <f t="shared" si="7"/>
        <v>#VALUE!</v>
      </c>
      <c r="H93" s="21" t="str">
        <f>IF('Datos originales y del modelo'!AW107="", "",    ('Datos originales y del modelo'!AW107/'Datos originales y del modelo'!AW106)-1   )</f>
        <v/>
      </c>
      <c r="I93" s="336" t="e">
        <f t="shared" si="5"/>
        <v>#VALUE!</v>
      </c>
      <c r="J93" s="21">
        <f>IF('Modelos de referencia'!J95&lt;&gt;0,'Modelos de referencia'!K95,"")</f>
        <v>1.8220305880253029E-2</v>
      </c>
      <c r="K93" s="351">
        <f t="shared" si="6"/>
        <v>100.35252170870224</v>
      </c>
    </row>
    <row r="94" spans="1:11" ht="16.5" thickTop="1" thickBot="1" x14ac:dyDescent="0.3">
      <c r="A94" s="682"/>
      <c r="B94" s="48">
        <f>'Datos originales y del modelo'!B108</f>
        <v>43374</v>
      </c>
      <c r="C94" s="21">
        <f>'Datos originales y del modelo'!AT108</f>
        <v>0</v>
      </c>
      <c r="D94" s="21">
        <f>IF(C93="(Falta Dat.)", "", C93+(('Instrucciones de uso'!I40/100)-1)+(('Instrucciones de uso'!I40/100)-1)*C93 )</f>
        <v>3.2999999999999918E-2</v>
      </c>
      <c r="E94" s="336">
        <f t="shared" si="4"/>
        <v>101.556537474755</v>
      </c>
      <c r="F94" s="21" t="str">
        <f>IF('Modelos de referencia'!F75&lt;&gt;0,'Modelos de referencia'!G75,"")</f>
        <v/>
      </c>
      <c r="G94" s="336" t="e">
        <f t="shared" si="7"/>
        <v>#VALUE!</v>
      </c>
      <c r="H94" s="21" t="str">
        <f>IF('Datos originales y del modelo'!AW108="", "",    ('Datos originales y del modelo'!AW108/'Datos originales y del modelo'!AW107)-1   )</f>
        <v/>
      </c>
      <c r="I94" s="336" t="e">
        <f t="shared" si="5"/>
        <v>#VALUE!</v>
      </c>
      <c r="J94" s="21">
        <f>IF('Modelos de referencia'!J96&lt;&gt;0,'Modelos de referencia'!K96,"")</f>
        <v>1.7436153913656716E-2</v>
      </c>
      <c r="K94" s="351">
        <f t="shared" si="6"/>
        <v>102.18097535008953</v>
      </c>
    </row>
    <row r="95" spans="1:11" ht="16.5" thickTop="1" thickBot="1" x14ac:dyDescent="0.3">
      <c r="A95" s="682"/>
      <c r="B95" s="48">
        <f>'Datos originales y del modelo'!B109</f>
        <v>43405</v>
      </c>
      <c r="C95" s="21">
        <f>'Datos originales y del modelo'!AT109</f>
        <v>0</v>
      </c>
      <c r="D95" s="21">
        <f>IF(C94="(Falta Dat.)", "", C94+(('Instrucciones de uso'!I42/100)-1)+(('Instrucciones de uso'!I42/100)-1)*C94 )</f>
        <v>3.5349999999999993E-2</v>
      </c>
      <c r="E95" s="336">
        <f t="shared" si="4"/>
        <v>105.14656107448759</v>
      </c>
      <c r="F95" s="21" t="str">
        <f>IF('Modelos de referencia'!F76&lt;&gt;0,'Modelos de referencia'!G76,"")</f>
        <v/>
      </c>
      <c r="G95" s="336" t="e">
        <f t="shared" si="7"/>
        <v>#VALUE!</v>
      </c>
      <c r="H95" s="21" t="str">
        <f>IF('Datos originales y del modelo'!AW109="", "",    ('Datos originales y del modelo'!AW109/'Datos originales y del modelo'!AW108)-1   )</f>
        <v/>
      </c>
      <c r="I95" s="336" t="e">
        <f t="shared" si="5"/>
        <v>#VALUE!</v>
      </c>
      <c r="J95" s="21" t="str">
        <f>IF('Modelos de referencia'!J97&lt;&gt;0,'Modelos de referencia'!K97,"")</f>
        <v/>
      </c>
      <c r="K95" s="351">
        <f t="shared" si="6"/>
        <v>103.96261856334125</v>
      </c>
    </row>
    <row r="96" spans="1:11" ht="16.5" thickTop="1" thickBot="1" x14ac:dyDescent="0.3">
      <c r="A96" s="682"/>
      <c r="B96" s="48">
        <f>'Datos originales y del modelo'!B110</f>
        <v>43435</v>
      </c>
      <c r="C96" s="21">
        <f>'Datos originales y del modelo'!AT110</f>
        <v>0</v>
      </c>
      <c r="D96" s="21">
        <f>IF(C95="(Falta Dat.)", "", C95+(('Instrucciones de uso'!I44/100)-1)+(('Instrucciones de uso'!I44/100)-1)*C95 )</f>
        <v>3.3220000000000027E-2</v>
      </c>
      <c r="E96" s="337">
        <f t="shared" si="4"/>
        <v>108.63952983338207</v>
      </c>
      <c r="F96" s="350" t="str">
        <f>IF('Modelos de referencia'!F77&lt;&gt;0,'Modelos de referencia'!G77,"")</f>
        <v/>
      </c>
      <c r="G96" s="337" t="e">
        <f t="shared" si="7"/>
        <v>#VALUE!</v>
      </c>
      <c r="H96" s="350" t="str">
        <f>IF('Datos originales y del modelo'!AW110="", "",    ('Datos originales y del modelo'!AW110/'Datos originales y del modelo'!AW109)-1   )</f>
        <v/>
      </c>
      <c r="I96" s="337" t="e">
        <f t="shared" si="5"/>
        <v>#VALUE!</v>
      </c>
      <c r="J96" s="350" t="str">
        <f>IF('Modelos de referencia'!J98&lt;&gt;0,'Modelos de referencia'!K98,"")</f>
        <v/>
      </c>
      <c r="K96" s="352" t="e">
        <f t="shared" si="6"/>
        <v>#VALUE!</v>
      </c>
    </row>
    <row r="97" spans="1:11" ht="16.5" customHeight="1" thickTop="1" x14ac:dyDescent="0.25">
      <c r="A97" s="686">
        <v>2019</v>
      </c>
      <c r="B97" s="22">
        <f>'Datos originales y del modelo'!B111</f>
        <v>43466</v>
      </c>
      <c r="C97" s="18">
        <f>'Datos originales y del modelo'!AT111</f>
        <v>0</v>
      </c>
      <c r="D97" s="18">
        <f>IF(C96="(Falta Dat.)", "", C96+(('Instrucciones de uso'!I22/100)-1)+(('Instrucciones de uso'!I22/100)-1)*C96 )</f>
        <v>4.5600000000001195E-3</v>
      </c>
      <c r="E97" s="353">
        <f t="shared" si="4"/>
        <v>109.13492608942231</v>
      </c>
      <c r="F97" s="19" t="str">
        <f>IF('Modelos de referencia'!F78&lt;&gt;0,'Modelos de referencia'!G78,"")</f>
        <v/>
      </c>
      <c r="G97" s="353" t="e">
        <f t="shared" si="7"/>
        <v>#VALUE!</v>
      </c>
      <c r="H97" s="19" t="str">
        <f>IF('Datos originales y del modelo'!AW111="", "",    ('Datos originales y del modelo'!AW111/'Datos originales y del modelo'!AW110)-1   )</f>
        <v/>
      </c>
      <c r="I97" s="353" t="e">
        <f t="shared" si="5"/>
        <v>#VALUE!</v>
      </c>
      <c r="J97" s="19" t="str">
        <f>IF('Modelos de referencia'!J99&lt;&gt;0,'Modelos de referencia'!K99,"")</f>
        <v/>
      </c>
      <c r="K97" s="346" t="e">
        <f t="shared" si="6"/>
        <v>#VALUE!</v>
      </c>
    </row>
    <row r="98" spans="1:11" ht="15" x14ac:dyDescent="0.25">
      <c r="A98" s="687"/>
      <c r="B98" s="23">
        <f>'Datos originales y del modelo'!B112</f>
        <v>43497</v>
      </c>
      <c r="C98" s="19">
        <f>'Datos originales y del modelo'!AT112</f>
        <v>0</v>
      </c>
      <c r="D98" s="19">
        <f>IF(C97="(Falta Dat.)", "", C97+(('Instrucciones de uso'!I24/100)-1)+(('Instrucciones de uso'!I24/100)-1)*C97 )</f>
        <v>8.0800000000000871E-3</v>
      </c>
      <c r="E98" s="353">
        <f t="shared" si="4"/>
        <v>110.01673629222485</v>
      </c>
      <c r="F98" s="19" t="str">
        <f>IF('Modelos de referencia'!F79&lt;&gt;0,'Modelos de referencia'!G79,"")</f>
        <v/>
      </c>
      <c r="G98" s="353" t="e">
        <f t="shared" si="7"/>
        <v>#VALUE!</v>
      </c>
      <c r="H98" s="19" t="str">
        <f>IF('Datos originales y del modelo'!AW112="", "",    ('Datos originales y del modelo'!AW112/'Datos originales y del modelo'!AW111)-1   )</f>
        <v/>
      </c>
      <c r="I98" s="353" t="e">
        <f t="shared" si="5"/>
        <v>#VALUE!</v>
      </c>
      <c r="J98" s="19" t="str">
        <f>IF('Modelos de referencia'!J100&lt;&gt;0,'Modelos de referencia'!K100,"")</f>
        <v/>
      </c>
      <c r="K98" s="346" t="e">
        <f t="shared" si="6"/>
        <v>#VALUE!</v>
      </c>
    </row>
    <row r="99" spans="1:11" ht="15" x14ac:dyDescent="0.25">
      <c r="A99" s="687"/>
      <c r="B99" s="23">
        <f>'Datos originales y del modelo'!B113</f>
        <v>43525</v>
      </c>
      <c r="C99" s="19">
        <f>'Datos originales y del modelo'!AT113</f>
        <v>0</v>
      </c>
      <c r="D99" s="19">
        <f>IF(C98="(Falta Dat.)", "", C98+(('Instrucciones de uso'!I26/100)-1)+(('Instrucciones de uso'!I26/100)-1)*C98 )</f>
        <v>-2.9946999999999946E-2</v>
      </c>
      <c r="E99" s="353">
        <f t="shared" si="4"/>
        <v>106.72206509048159</v>
      </c>
      <c r="F99" s="19" t="str">
        <f>IF('Modelos de referencia'!F80&lt;&gt;0,'Modelos de referencia'!G80,"")</f>
        <v/>
      </c>
      <c r="G99" s="353" t="e">
        <f t="shared" si="7"/>
        <v>#VALUE!</v>
      </c>
      <c r="H99" s="19" t="str">
        <f>IF('Datos originales y del modelo'!AW113="", "",    ('Datos originales y del modelo'!AW113/'Datos originales y del modelo'!AW112)-1   )</f>
        <v/>
      </c>
      <c r="I99" s="353" t="e">
        <f t="shared" si="5"/>
        <v>#VALUE!</v>
      </c>
      <c r="J99" s="19" t="str">
        <f>IF('Modelos de referencia'!J101&lt;&gt;0,'Modelos de referencia'!K101,"")</f>
        <v/>
      </c>
      <c r="K99" s="346" t="e">
        <f t="shared" si="6"/>
        <v>#VALUE!</v>
      </c>
    </row>
    <row r="100" spans="1:11" ht="15" x14ac:dyDescent="0.25">
      <c r="A100" s="687"/>
      <c r="B100" s="23">
        <f>'Datos originales y del modelo'!B114</f>
        <v>43556</v>
      </c>
      <c r="C100" s="19">
        <f>'Datos originales y del modelo'!AT114</f>
        <v>0</v>
      </c>
      <c r="D100" s="19">
        <f>IF(C99="(Falta Dat.)", "", C99+(('Instrucciones de uso'!I28/100)-1)+(('Instrucciones de uso'!I28/100)-1)*C99 )</f>
        <v>-3.7163000000000057E-2</v>
      </c>
      <c r="E100" s="353">
        <f t="shared" si="4"/>
        <v>102.75595298552402</v>
      </c>
      <c r="F100" s="19" t="str">
        <f>IF('Modelos de referencia'!F81&lt;&gt;0,'Modelos de referencia'!G81,"")</f>
        <v/>
      </c>
      <c r="G100" s="353" t="e">
        <f t="shared" si="7"/>
        <v>#VALUE!</v>
      </c>
      <c r="H100" s="19" t="str">
        <f>IF('Datos originales y del modelo'!AW114="", "",    ('Datos originales y del modelo'!AW114/'Datos originales y del modelo'!AW113)-1   )</f>
        <v/>
      </c>
      <c r="I100" s="353" t="e">
        <f t="shared" si="5"/>
        <v>#VALUE!</v>
      </c>
      <c r="J100" s="19" t="str">
        <f>IF('Modelos de referencia'!J102&lt;&gt;0,'Modelos de referencia'!K102,"")</f>
        <v/>
      </c>
      <c r="K100" s="346" t="e">
        <f t="shared" si="6"/>
        <v>#VALUE!</v>
      </c>
    </row>
    <row r="101" spans="1:11" ht="15" x14ac:dyDescent="0.25">
      <c r="A101" s="687"/>
      <c r="B101" s="23">
        <f>'Datos originales y del modelo'!B115</f>
        <v>43586</v>
      </c>
      <c r="C101" s="19">
        <f>'Datos originales y del modelo'!AT115</f>
        <v>0</v>
      </c>
      <c r="D101" s="19">
        <f>IF(C100="(Falta Dat.)", "", C100+(('Instrucciones de uso'!I30/100)-1)+(('Instrucciones de uso'!I30/100)-1)*C100 )</f>
        <v>-2.9514999999999958E-2</v>
      </c>
      <c r="E101" s="338">
        <f t="shared" si="4"/>
        <v>99.723111033156286</v>
      </c>
      <c r="F101" s="19" t="str">
        <f>IF('Modelos de referencia'!F82&lt;&gt;0,'Modelos de referencia'!G82,"")</f>
        <v/>
      </c>
      <c r="G101" s="338" t="e">
        <f t="shared" si="7"/>
        <v>#VALUE!</v>
      </c>
      <c r="H101" s="19" t="str">
        <f>IF('Datos originales y del modelo'!AW115="", "",    ('Datos originales y del modelo'!AW115/'Datos originales y del modelo'!AW114)-1   )</f>
        <v/>
      </c>
      <c r="I101" s="338" t="e">
        <f t="shared" si="5"/>
        <v>#VALUE!</v>
      </c>
      <c r="J101" s="19" t="str">
        <f>IF('Modelos de referencia'!J103&lt;&gt;0,'Modelos de referencia'!K103,"")</f>
        <v/>
      </c>
      <c r="K101" s="346" t="e">
        <f t="shared" si="6"/>
        <v>#VALUE!</v>
      </c>
    </row>
    <row r="102" spans="1:11" ht="15" x14ac:dyDescent="0.25">
      <c r="A102" s="687"/>
      <c r="B102" s="23">
        <f>'Datos originales y del modelo'!B116</f>
        <v>43617</v>
      </c>
      <c r="C102" s="19">
        <f>'Datos originales y del modelo'!AT116</f>
        <v>0</v>
      </c>
      <c r="D102" s="19">
        <f>IF(C101="(Falta Dat.)", "", C101+(('Instrucciones de uso'!I32/100)-1)+(('Instrucciones de uso'!I32/100)-1)*C101 )</f>
        <v>-1.5137999999999985E-2</v>
      </c>
      <c r="E102" s="338">
        <f t="shared" si="4"/>
        <v>98.213502578336374</v>
      </c>
      <c r="F102" s="19" t="str">
        <f>IF('Modelos de referencia'!F83&lt;&gt;0,'Modelos de referencia'!G83,"")</f>
        <v/>
      </c>
      <c r="G102" s="338" t="e">
        <f t="shared" si="7"/>
        <v>#VALUE!</v>
      </c>
      <c r="H102" s="19" t="str">
        <f>IF('Datos originales y del modelo'!AW116="", "",    ('Datos originales y del modelo'!AW116/'Datos originales y del modelo'!AW115)-1   )</f>
        <v/>
      </c>
      <c r="I102" s="338" t="e">
        <f t="shared" si="5"/>
        <v>#VALUE!</v>
      </c>
      <c r="J102" s="19" t="str">
        <f>IF('Modelos de referencia'!J104&lt;&gt;0,'Modelos de referencia'!K104,"")</f>
        <v/>
      </c>
      <c r="K102" s="346" t="e">
        <f t="shared" si="6"/>
        <v>#VALUE!</v>
      </c>
    </row>
    <row r="103" spans="1:11" ht="15" x14ac:dyDescent="0.25">
      <c r="A103" s="687"/>
      <c r="B103" s="23">
        <f>'Datos originales y del modelo'!B117</f>
        <v>43647</v>
      </c>
      <c r="C103" s="19">
        <f>'Datos originales y del modelo'!AT117</f>
        <v>0</v>
      </c>
      <c r="D103" s="19">
        <f>IF(C102="(Falta Dat.)", "", C102+(('Instrucciones de uso'!I34/100)-1)+(('Instrucciones de uso'!I34/100)-1)*C102 )</f>
        <v>-1.0341999999999962E-2</v>
      </c>
      <c r="E103" s="338">
        <f t="shared" si="4"/>
        <v>97.19777853467123</v>
      </c>
      <c r="F103" s="19" t="str">
        <f>IF('Modelos de referencia'!F84&lt;&gt;0,'Modelos de referencia'!G84,"")</f>
        <v/>
      </c>
      <c r="G103" s="338" t="e">
        <f t="shared" si="7"/>
        <v>#VALUE!</v>
      </c>
      <c r="H103" s="19" t="str">
        <f>IF('Datos originales y del modelo'!AW117="", "",    ('Datos originales y del modelo'!AW117/'Datos originales y del modelo'!AW116)-1   )</f>
        <v/>
      </c>
      <c r="I103" s="338" t="e">
        <f t="shared" si="5"/>
        <v>#VALUE!</v>
      </c>
      <c r="J103" s="19" t="str">
        <f>IF('Modelos de referencia'!J105&lt;&gt;0,'Modelos de referencia'!K105,"")</f>
        <v/>
      </c>
      <c r="K103" s="346" t="e">
        <f t="shared" si="6"/>
        <v>#VALUE!</v>
      </c>
    </row>
    <row r="104" spans="1:11" ht="15" x14ac:dyDescent="0.25">
      <c r="A104" s="687"/>
      <c r="B104" s="23">
        <f>'Datos originales y del modelo'!B118</f>
        <v>43678</v>
      </c>
      <c r="C104" s="19">
        <f>'Datos originales y del modelo'!AT118</f>
        <v>0</v>
      </c>
      <c r="D104" s="19">
        <f>IF(C103="(Falta Dat.)", "", C103+(('Instrucciones de uso'!I36/100)-1)+(('Instrucciones de uso'!I36/100)-1)*C103 )</f>
        <v>-6.3400000000000123E-3</v>
      </c>
      <c r="E104" s="338">
        <f t="shared" si="4"/>
        <v>96.581544618761413</v>
      </c>
      <c r="F104" s="19" t="str">
        <f>IF('Modelos de referencia'!F85&lt;&gt;0,'Modelos de referencia'!G85,"")</f>
        <v/>
      </c>
      <c r="G104" s="338" t="e">
        <f t="shared" si="7"/>
        <v>#VALUE!</v>
      </c>
      <c r="H104" s="19" t="str">
        <f>IF('Datos originales y del modelo'!AW118="", "",    ('Datos originales y del modelo'!AW118/'Datos originales y del modelo'!AW117)-1   )</f>
        <v/>
      </c>
      <c r="I104" s="338" t="e">
        <f t="shared" si="5"/>
        <v>#VALUE!</v>
      </c>
      <c r="J104" s="19" t="str">
        <f>IF('Modelos de referencia'!J106&lt;&gt;0,'Modelos de referencia'!K106,"")</f>
        <v/>
      </c>
      <c r="K104" s="346" t="e">
        <f t="shared" si="6"/>
        <v>#VALUE!</v>
      </c>
    </row>
    <row r="105" spans="1:11" ht="15" x14ac:dyDescent="0.25">
      <c r="A105" s="687"/>
      <c r="B105" s="23">
        <f>'Datos originales y del modelo'!B119</f>
        <v>43709</v>
      </c>
      <c r="C105" s="19">
        <f>'Datos originales y del modelo'!AT119</f>
        <v>0</v>
      </c>
      <c r="D105" s="19">
        <f>IF(C104="(Falta Dat.)", "", C104+(('Instrucciones de uso'!I38/100)-1)+(('Instrucciones de uso'!I38/100)-1)*C104 )</f>
        <v>1.4229999999999965E-2</v>
      </c>
      <c r="E105" s="338">
        <f t="shared" si="4"/>
        <v>97.955899998686391</v>
      </c>
      <c r="F105" s="19" t="str">
        <f>IF('Modelos de referencia'!F86&lt;&gt;0,'Modelos de referencia'!G86,"")</f>
        <v/>
      </c>
      <c r="G105" s="338" t="e">
        <f t="shared" si="7"/>
        <v>#VALUE!</v>
      </c>
      <c r="H105" s="19" t="str">
        <f>IF('Datos originales y del modelo'!AW119="", "",    ('Datos originales y del modelo'!AW119/'Datos originales y del modelo'!AW118)-1   )</f>
        <v/>
      </c>
      <c r="I105" s="338" t="e">
        <f t="shared" si="5"/>
        <v>#VALUE!</v>
      </c>
      <c r="J105" s="19" t="str">
        <f>IF('Modelos de referencia'!J107&lt;&gt;0,'Modelos de referencia'!K107,"")</f>
        <v/>
      </c>
      <c r="K105" s="346" t="e">
        <f t="shared" si="6"/>
        <v>#VALUE!</v>
      </c>
    </row>
    <row r="106" spans="1:11" ht="15" x14ac:dyDescent="0.25">
      <c r="A106" s="687"/>
      <c r="B106" s="23">
        <f>'Datos originales y del modelo'!B120</f>
        <v>43739</v>
      </c>
      <c r="C106" s="19">
        <f>'Datos originales y del modelo'!AT120</f>
        <v>0</v>
      </c>
      <c r="D106" s="19">
        <f>IF(C105="(Falta Dat.)", "", C105+(('Instrucciones de uso'!I40/100)-1)+(('Instrucciones de uso'!I40/100)-1)*C105 )</f>
        <v>3.2999999999999918E-2</v>
      </c>
      <c r="E106" s="338">
        <f t="shared" si="4"/>
        <v>101.18844469864304</v>
      </c>
      <c r="F106" s="19" t="str">
        <f>IF('Modelos de referencia'!F87&lt;&gt;0,'Modelos de referencia'!G87,"")</f>
        <v/>
      </c>
      <c r="G106" s="338" t="e">
        <f t="shared" si="7"/>
        <v>#VALUE!</v>
      </c>
      <c r="H106" s="19" t="str">
        <f>IF('Datos originales y del modelo'!AW120="", "",    ('Datos originales y del modelo'!AW120/'Datos originales y del modelo'!AW119)-1   )</f>
        <v/>
      </c>
      <c r="I106" s="338" t="e">
        <f t="shared" si="5"/>
        <v>#VALUE!</v>
      </c>
      <c r="J106" s="19" t="str">
        <f>IF('Modelos de referencia'!J108&lt;&gt;0,'Modelos de referencia'!K108,"")</f>
        <v/>
      </c>
      <c r="K106" s="346" t="e">
        <f t="shared" si="6"/>
        <v>#VALUE!</v>
      </c>
    </row>
    <row r="107" spans="1:11" ht="15" x14ac:dyDescent="0.25">
      <c r="A107" s="687"/>
      <c r="B107" s="23">
        <f>'Datos originales y del modelo'!B121</f>
        <v>43770</v>
      </c>
      <c r="C107" s="19">
        <f>'Datos originales y del modelo'!AT121</f>
        <v>0</v>
      </c>
      <c r="D107" s="19">
        <f>IF(C106="(Falta Dat.)", "", C106+(('Instrucciones de uso'!I42/100)-1)+(('Instrucciones de uso'!I42/100)-1)*C106 )</f>
        <v>3.5349999999999993E-2</v>
      </c>
      <c r="E107" s="338">
        <f t="shared" si="4"/>
        <v>104.76545621874007</v>
      </c>
      <c r="F107" s="19" t="str">
        <f>IF('Modelos de referencia'!F88&lt;&gt;0,'Modelos de referencia'!G88,"")</f>
        <v/>
      </c>
      <c r="G107" s="338" t="e">
        <f t="shared" si="7"/>
        <v>#VALUE!</v>
      </c>
      <c r="H107" s="19" t="str">
        <f>IF('Datos originales y del modelo'!AW121="", "",    ('Datos originales y del modelo'!AW121/'Datos originales y del modelo'!AW120)-1   )</f>
        <v/>
      </c>
      <c r="I107" s="338" t="e">
        <f t="shared" si="5"/>
        <v>#VALUE!</v>
      </c>
      <c r="J107" s="19" t="str">
        <f>IF('Modelos de referencia'!J109&lt;&gt;0,'Modelos de referencia'!K109,"")</f>
        <v/>
      </c>
      <c r="K107" s="346" t="e">
        <f t="shared" si="6"/>
        <v>#VALUE!</v>
      </c>
    </row>
    <row r="108" spans="1:11" ht="15.75" thickBot="1" x14ac:dyDescent="0.3">
      <c r="A108" s="688"/>
      <c r="B108" s="24">
        <f>'Datos originales y del modelo'!B122</f>
        <v>43800</v>
      </c>
      <c r="C108" s="20">
        <f>'Datos originales y del modelo'!AT122</f>
        <v>0</v>
      </c>
      <c r="D108" s="20">
        <f>IF(C107="(Falta Dat.)", "", C107+(('Instrucciones de uso'!I44/100)-1)+(('Instrucciones de uso'!I44/100)-1)*C107 )</f>
        <v>3.3220000000000027E-2</v>
      </c>
      <c r="E108" s="339">
        <f t="shared" si="4"/>
        <v>108.24576467432662</v>
      </c>
      <c r="F108" s="20" t="str">
        <f>IF('Modelos de referencia'!F89&lt;&gt;0,'Modelos de referencia'!G89,"")</f>
        <v/>
      </c>
      <c r="G108" s="339" t="e">
        <f t="shared" si="7"/>
        <v>#VALUE!</v>
      </c>
      <c r="H108" s="20" t="str">
        <f>IF('Datos originales y del modelo'!AW122="", "",    ('Datos originales y del modelo'!AW122/'Datos originales y del modelo'!AW121)-1   )</f>
        <v/>
      </c>
      <c r="I108" s="339" t="e">
        <f t="shared" si="5"/>
        <v>#VALUE!</v>
      </c>
      <c r="J108" s="20" t="str">
        <f>IF('Modelos de referencia'!J110&lt;&gt;0,'Modelos de referencia'!K110,"")</f>
        <v/>
      </c>
      <c r="K108" s="347" t="e">
        <f t="shared" si="6"/>
        <v>#VALUE!</v>
      </c>
    </row>
    <row r="109" spans="1:11" ht="16.5" customHeight="1" thickTop="1" thickBot="1" x14ac:dyDescent="0.3">
      <c r="A109" s="682">
        <v>2020</v>
      </c>
      <c r="B109" s="48">
        <f>'Datos originales y del modelo'!B123</f>
        <v>43831</v>
      </c>
      <c r="C109" s="21">
        <f>'Datos originales y del modelo'!AT123</f>
        <v>0</v>
      </c>
      <c r="D109" s="21">
        <f>IF(C108="(Falta Dat.)", "", C108+(('Instrucciones de uso'!I22/100)-1)+(('Instrucciones de uso'!I22/100)-1)*C108 )</f>
        <v>4.5600000000001195E-3</v>
      </c>
      <c r="E109" s="336">
        <f t="shared" si="4"/>
        <v>108.73936536124157</v>
      </c>
      <c r="F109" s="21" t="str">
        <f>IF('Modelos de referencia'!F90&lt;&gt;0,'Modelos de referencia'!G90,"")</f>
        <v/>
      </c>
      <c r="G109" s="336" t="e">
        <f t="shared" si="7"/>
        <v>#VALUE!</v>
      </c>
      <c r="H109" s="21" t="str">
        <f>IF('Datos originales y del modelo'!AW123="", "",    ('Datos originales y del modelo'!AW123/'Datos originales y del modelo'!AW122)-1   )</f>
        <v/>
      </c>
      <c r="I109" s="336" t="e">
        <f t="shared" si="5"/>
        <v>#VALUE!</v>
      </c>
      <c r="J109" s="21" t="str">
        <f>IF('Modelos de referencia'!J111&lt;&gt;0,'Modelos de referencia'!K111,"")</f>
        <v/>
      </c>
      <c r="K109" s="351" t="e">
        <f t="shared" si="6"/>
        <v>#VALUE!</v>
      </c>
    </row>
    <row r="110" spans="1:11" ht="16.5" thickTop="1" thickBot="1" x14ac:dyDescent="0.3">
      <c r="A110" s="682"/>
      <c r="B110" s="48">
        <f>'Datos originales y del modelo'!B124</f>
        <v>43862</v>
      </c>
      <c r="C110" s="21">
        <f>'Datos originales y del modelo'!AT124</f>
        <v>0</v>
      </c>
      <c r="D110" s="21">
        <f>IF(C109="(Falta Dat.)", "", C109+(('Instrucciones de uso'!I24/100)-1)+(('Instrucciones de uso'!I24/100)-1)*C109 )</f>
        <v>8.0800000000000871E-3</v>
      </c>
      <c r="E110" s="336">
        <f t="shared" si="4"/>
        <v>109.6179794333604</v>
      </c>
      <c r="F110" s="21" t="str">
        <f>IF('Modelos de referencia'!F91&lt;&gt;0,'Modelos de referencia'!G91,"")</f>
        <v/>
      </c>
      <c r="G110" s="336" t="e">
        <f t="shared" si="7"/>
        <v>#VALUE!</v>
      </c>
      <c r="H110" s="21" t="str">
        <f>IF('Datos originales y del modelo'!AW124="", "",    ('Datos originales y del modelo'!AW124/'Datos originales y del modelo'!AW123)-1   )</f>
        <v/>
      </c>
      <c r="I110" s="336" t="e">
        <f t="shared" si="5"/>
        <v>#VALUE!</v>
      </c>
      <c r="J110" s="21" t="str">
        <f>IF('Modelos de referencia'!J112&lt;&gt;0,'Modelos de referencia'!K112,"")</f>
        <v/>
      </c>
      <c r="K110" s="351" t="e">
        <f t="shared" si="6"/>
        <v>#VALUE!</v>
      </c>
    </row>
    <row r="111" spans="1:11" ht="16.5" thickTop="1" thickBot="1" x14ac:dyDescent="0.3">
      <c r="A111" s="682"/>
      <c r="B111" s="48">
        <f>'Datos originales y del modelo'!B125</f>
        <v>43891</v>
      </c>
      <c r="C111" s="21">
        <f>'Datos originales y del modelo'!AT125</f>
        <v>0</v>
      </c>
      <c r="D111" s="21">
        <f>IF(C110="(Falta Dat.)", "", C110+(('Instrucciones de uso'!I26/100)-1)+(('Instrucciones de uso'!I26/100)-1)*C110 )</f>
        <v>-2.9946999999999946E-2</v>
      </c>
      <c r="E111" s="336">
        <f t="shared" si="4"/>
        <v>106.33524980326956</v>
      </c>
      <c r="F111" s="21" t="str">
        <f>IF('Modelos de referencia'!F92&lt;&gt;0,'Modelos de referencia'!G92,"")</f>
        <v/>
      </c>
      <c r="G111" s="336" t="e">
        <f t="shared" si="7"/>
        <v>#VALUE!</v>
      </c>
      <c r="H111" s="21" t="str">
        <f>IF('Datos originales y del modelo'!AW125="", "",    ('Datos originales y del modelo'!AW125/'Datos originales y del modelo'!AW124)-1   )</f>
        <v/>
      </c>
      <c r="I111" s="336" t="e">
        <f t="shared" si="5"/>
        <v>#VALUE!</v>
      </c>
      <c r="J111" s="21" t="str">
        <f>IF('Modelos de referencia'!J113&lt;&gt;0,'Modelos de referencia'!K113,"")</f>
        <v/>
      </c>
      <c r="K111" s="351" t="e">
        <f t="shared" si="6"/>
        <v>#VALUE!</v>
      </c>
    </row>
    <row r="112" spans="1:11" ht="16.5" thickTop="1" thickBot="1" x14ac:dyDescent="0.3">
      <c r="A112" s="682"/>
      <c r="B112" s="48">
        <f>'Datos originales y del modelo'!B126</f>
        <v>43922</v>
      </c>
      <c r="C112" s="21">
        <f>'Datos originales y del modelo'!AT126</f>
        <v>0</v>
      </c>
      <c r="D112" s="21">
        <f>IF(C111="(Falta Dat.)", "", C111+(('Instrucciones de uso'!I28/100)-1)+(('Instrucciones de uso'!I28/100)-1)*C111 )</f>
        <v>-3.7163000000000057E-2</v>
      </c>
      <c r="E112" s="336">
        <f t="shared" si="4"/>
        <v>102.38351291483065</v>
      </c>
      <c r="F112" s="21" t="str">
        <f>IF('Modelos de referencia'!F93&lt;&gt;0,'Modelos de referencia'!G93,"")</f>
        <v/>
      </c>
      <c r="G112" s="336" t="e">
        <f t="shared" si="7"/>
        <v>#VALUE!</v>
      </c>
      <c r="H112" s="21" t="str">
        <f>IF('Datos originales y del modelo'!AW126="", "",    ('Datos originales y del modelo'!AW126/'Datos originales y del modelo'!AW125)-1   )</f>
        <v/>
      </c>
      <c r="I112" s="336" t="e">
        <f t="shared" si="5"/>
        <v>#VALUE!</v>
      </c>
      <c r="J112" s="21" t="str">
        <f>IF('Modelos de referencia'!J114&lt;&gt;0,'Modelos de referencia'!K114,"")</f>
        <v/>
      </c>
      <c r="K112" s="351" t="e">
        <f t="shared" si="6"/>
        <v>#VALUE!</v>
      </c>
    </row>
    <row r="113" spans="1:11" ht="16.5" thickTop="1" thickBot="1" x14ac:dyDescent="0.3">
      <c r="A113" s="682"/>
      <c r="B113" s="48">
        <f>'Datos originales y del modelo'!B127</f>
        <v>43952</v>
      </c>
      <c r="C113" s="21">
        <f>'Datos originales y del modelo'!AT127</f>
        <v>0</v>
      </c>
      <c r="D113" s="21">
        <f>IF(C112="(Falta Dat.)", "", C112+(('Instrucciones de uso'!I30/100)-1)+(('Instrucciones de uso'!I30/100)-1)*C112 )</f>
        <v>-2.9514999999999958E-2</v>
      </c>
      <c r="E113" s="336">
        <f t="shared" si="4"/>
        <v>99.361663531149418</v>
      </c>
      <c r="F113" s="21" t="str">
        <f>IF('Modelos de referencia'!F94&lt;&gt;0,'Modelos de referencia'!G94,"")</f>
        <v/>
      </c>
      <c r="G113" s="336" t="e">
        <f t="shared" si="7"/>
        <v>#VALUE!</v>
      </c>
      <c r="H113" s="21" t="str">
        <f>IF('Datos originales y del modelo'!AW127="", "",    ('Datos originales y del modelo'!AW127/'Datos originales y del modelo'!AW126)-1   )</f>
        <v/>
      </c>
      <c r="I113" s="336" t="e">
        <f t="shared" si="5"/>
        <v>#VALUE!</v>
      </c>
      <c r="J113" s="21" t="str">
        <f>IF('Modelos de referencia'!J115&lt;&gt;0,'Modelos de referencia'!K115,"")</f>
        <v/>
      </c>
      <c r="K113" s="351" t="e">
        <f t="shared" si="6"/>
        <v>#VALUE!</v>
      </c>
    </row>
    <row r="114" spans="1:11" ht="16.5" thickTop="1" thickBot="1" x14ac:dyDescent="0.3">
      <c r="A114" s="682"/>
      <c r="B114" s="48">
        <f>'Datos originales y del modelo'!B128</f>
        <v>43983</v>
      </c>
      <c r="C114" s="21">
        <f>'Datos originales y del modelo'!AT128</f>
        <v>0</v>
      </c>
      <c r="D114" s="21">
        <f>IF(C113="(Falta Dat.)", "", C113+(('Instrucciones de uso'!I32/100)-1)+(('Instrucciones de uso'!I32/100)-1)*C113 )</f>
        <v>-1.5137999999999985E-2</v>
      </c>
      <c r="E114" s="336">
        <f t="shared" si="4"/>
        <v>97.857526668614881</v>
      </c>
      <c r="F114" s="21" t="str">
        <f>IF('Modelos de referencia'!F95&lt;&gt;0,'Modelos de referencia'!G95,"")</f>
        <v/>
      </c>
      <c r="G114" s="336" t="e">
        <f t="shared" si="7"/>
        <v>#VALUE!</v>
      </c>
      <c r="H114" s="21" t="str">
        <f>IF('Datos originales y del modelo'!AW128="", "",    ('Datos originales y del modelo'!AW128/'Datos originales y del modelo'!AW127)-1   )</f>
        <v/>
      </c>
      <c r="I114" s="336" t="e">
        <f t="shared" si="5"/>
        <v>#VALUE!</v>
      </c>
      <c r="J114" s="21" t="str">
        <f>IF('Modelos de referencia'!J116&lt;&gt;0,'Modelos de referencia'!K116,"")</f>
        <v/>
      </c>
      <c r="K114" s="351" t="e">
        <f t="shared" si="6"/>
        <v>#VALUE!</v>
      </c>
    </row>
    <row r="115" spans="1:11" ht="16.5" thickTop="1" thickBot="1" x14ac:dyDescent="0.3">
      <c r="A115" s="682"/>
      <c r="B115" s="48">
        <f>'Datos originales y del modelo'!B129</f>
        <v>44013</v>
      </c>
      <c r="C115" s="21">
        <f>'Datos originales y del modelo'!AT129</f>
        <v>0</v>
      </c>
      <c r="D115" s="21">
        <f>IF(C114="(Falta Dat.)", "", C114+(('Instrucciones de uso'!I34/100)-1)+(('Instrucciones de uso'!I34/100)-1)*C114 )</f>
        <v>-1.0341999999999962E-2</v>
      </c>
      <c r="E115" s="336">
        <f t="shared" si="4"/>
        <v>96.845484127808064</v>
      </c>
      <c r="F115" s="21" t="str">
        <f>IF('Modelos de referencia'!F96&lt;&gt;0,'Modelos de referencia'!G96,"")</f>
        <v/>
      </c>
      <c r="G115" s="336" t="e">
        <f t="shared" si="7"/>
        <v>#VALUE!</v>
      </c>
      <c r="H115" s="21" t="str">
        <f>IF('Datos originales y del modelo'!AW129="", "",    ('Datos originales y del modelo'!AW129/'Datos originales y del modelo'!AW128)-1   )</f>
        <v/>
      </c>
      <c r="I115" s="336" t="e">
        <f t="shared" si="5"/>
        <v>#VALUE!</v>
      </c>
      <c r="J115" s="21" t="str">
        <f>IF('Modelos de referencia'!J117&lt;&gt;0,'Modelos de referencia'!K117,"")</f>
        <v/>
      </c>
      <c r="K115" s="351" t="e">
        <f t="shared" si="6"/>
        <v>#VALUE!</v>
      </c>
    </row>
    <row r="116" spans="1:11" ht="16.5" thickTop="1" thickBot="1" x14ac:dyDescent="0.3">
      <c r="A116" s="682"/>
      <c r="B116" s="48">
        <f>'Datos originales y del modelo'!B130</f>
        <v>44044</v>
      </c>
      <c r="C116" s="21">
        <f>'Datos originales y del modelo'!AT130</f>
        <v>0</v>
      </c>
      <c r="D116" s="21">
        <f>IF(C115="(Falta Dat.)", "", C115+(('Instrucciones de uso'!I36/100)-1)+(('Instrucciones de uso'!I36/100)-1)*C115 )</f>
        <v>-6.3400000000000123E-3</v>
      </c>
      <c r="E116" s="336">
        <f t="shared" si="4"/>
        <v>96.231483758437761</v>
      </c>
      <c r="F116" s="21" t="str">
        <f>IF('Modelos de referencia'!F97&lt;&gt;0,'Modelos de referencia'!G97,"")</f>
        <v/>
      </c>
      <c r="G116" s="336" t="e">
        <f t="shared" si="7"/>
        <v>#VALUE!</v>
      </c>
      <c r="H116" s="21" t="str">
        <f>IF('Datos originales y del modelo'!AW130="", "",    ('Datos originales y del modelo'!AW130/'Datos originales y del modelo'!AW129)-1   )</f>
        <v/>
      </c>
      <c r="I116" s="336" t="e">
        <f t="shared" si="5"/>
        <v>#VALUE!</v>
      </c>
      <c r="J116" s="21" t="str">
        <f>IF('Modelos de referencia'!J118&lt;&gt;0,'Modelos de referencia'!K118,"")</f>
        <v/>
      </c>
      <c r="K116" s="351" t="e">
        <f t="shared" si="6"/>
        <v>#VALUE!</v>
      </c>
    </row>
    <row r="117" spans="1:11" ht="16.5" thickTop="1" thickBot="1" x14ac:dyDescent="0.3">
      <c r="A117" s="682"/>
      <c r="B117" s="48">
        <f>'Datos originales y del modelo'!B131</f>
        <v>44075</v>
      </c>
      <c r="C117" s="21">
        <f>'Datos originales y del modelo'!AT131</f>
        <v>0</v>
      </c>
      <c r="D117" s="21">
        <f>IF(C116="(Falta Dat.)", "", C116+(('Instrucciones de uso'!I38/100)-1)+(('Instrucciones de uso'!I38/100)-1)*C116 )</f>
        <v>1.4229999999999965E-2</v>
      </c>
      <c r="E117" s="336">
        <f t="shared" si="4"/>
        <v>97.600857772320325</v>
      </c>
      <c r="F117" s="21" t="str">
        <f>IF('Modelos de referencia'!F98&lt;&gt;0,'Modelos de referencia'!G98,"")</f>
        <v/>
      </c>
      <c r="G117" s="336" t="e">
        <f t="shared" si="7"/>
        <v>#VALUE!</v>
      </c>
      <c r="H117" s="21" t="str">
        <f>IF('Datos originales y del modelo'!AW131="", "",    ('Datos originales y del modelo'!AW131/'Datos originales y del modelo'!AW130)-1   )</f>
        <v/>
      </c>
      <c r="I117" s="336" t="e">
        <f t="shared" si="5"/>
        <v>#VALUE!</v>
      </c>
      <c r="J117" s="21" t="str">
        <f>IF('Modelos de referencia'!J119&lt;&gt;0,'Modelos de referencia'!K119,"")</f>
        <v/>
      </c>
      <c r="K117" s="351" t="e">
        <f t="shared" si="6"/>
        <v>#VALUE!</v>
      </c>
    </row>
    <row r="118" spans="1:11" ht="16.5" thickTop="1" thickBot="1" x14ac:dyDescent="0.3">
      <c r="A118" s="682"/>
      <c r="B118" s="48">
        <f>'Datos originales y del modelo'!B132</f>
        <v>44105</v>
      </c>
      <c r="C118" s="21">
        <f>'Datos originales y del modelo'!AT132</f>
        <v>0</v>
      </c>
      <c r="D118" s="21">
        <f>IF(C117="(Falta Dat.)", "", C117+(('Instrucciones de uso'!I40/100)-1)+(('Instrucciones de uso'!I40/100)-1)*C117 )</f>
        <v>3.2999999999999918E-2</v>
      </c>
      <c r="E118" s="336">
        <f t="shared" si="4"/>
        <v>100.82168607880689</v>
      </c>
      <c r="F118" s="21" t="str">
        <f>IF('Modelos de referencia'!F99&lt;&gt;0,'Modelos de referencia'!G99,"")</f>
        <v/>
      </c>
      <c r="G118" s="336" t="e">
        <f t="shared" si="7"/>
        <v>#VALUE!</v>
      </c>
      <c r="H118" s="21" t="str">
        <f>IF('Datos originales y del modelo'!AW132="", "",    ('Datos originales y del modelo'!AW132/'Datos originales y del modelo'!AW131)-1   )</f>
        <v/>
      </c>
      <c r="I118" s="336" t="e">
        <f t="shared" si="5"/>
        <v>#VALUE!</v>
      </c>
      <c r="J118" s="21" t="str">
        <f>IF('Modelos de referencia'!J120&lt;&gt;0,'Modelos de referencia'!K120,"")</f>
        <v/>
      </c>
      <c r="K118" s="351" t="e">
        <f t="shared" si="6"/>
        <v>#VALUE!</v>
      </c>
    </row>
    <row r="119" spans="1:11" ht="16.5" thickTop="1" thickBot="1" x14ac:dyDescent="0.3">
      <c r="A119" s="682"/>
      <c r="B119" s="48">
        <f>'Datos originales y del modelo'!B133</f>
        <v>44136</v>
      </c>
      <c r="C119" s="21">
        <f>'Datos originales y del modelo'!AT133</f>
        <v>0</v>
      </c>
      <c r="D119" s="21">
        <f>IF(C118="(Falta Dat.)", "", C118+(('Instrucciones de uso'!I42/100)-1)+(('Instrucciones de uso'!I42/100)-1)*C118 )</f>
        <v>3.5349999999999993E-2</v>
      </c>
      <c r="E119" s="336">
        <f t="shared" si="4"/>
        <v>104.38573268169272</v>
      </c>
      <c r="F119" s="21" t="str">
        <f>IF('Modelos de referencia'!F100&lt;&gt;0,'Modelos de referencia'!G100,"")</f>
        <v/>
      </c>
      <c r="G119" s="336" t="e">
        <f t="shared" si="7"/>
        <v>#VALUE!</v>
      </c>
      <c r="H119" s="21" t="str">
        <f>IF('Datos originales y del modelo'!AW133="", "",    ('Datos originales y del modelo'!AW133/'Datos originales y del modelo'!AW132)-1   )</f>
        <v/>
      </c>
      <c r="I119" s="336" t="e">
        <f t="shared" si="5"/>
        <v>#VALUE!</v>
      </c>
      <c r="J119" s="21" t="str">
        <f>IF('Modelos de referencia'!J121&lt;&gt;0,'Modelos de referencia'!K121,"")</f>
        <v/>
      </c>
      <c r="K119" s="351" t="e">
        <f t="shared" si="6"/>
        <v>#VALUE!</v>
      </c>
    </row>
    <row r="120" spans="1:11" ht="16.5" thickTop="1" thickBot="1" x14ac:dyDescent="0.3">
      <c r="A120" s="682"/>
      <c r="B120" s="49">
        <f>'Datos originales y del modelo'!B134</f>
        <v>44166</v>
      </c>
      <c r="C120" s="318">
        <f>'Datos originales y del modelo'!AT134</f>
        <v>0</v>
      </c>
      <c r="D120" s="318">
        <f>IF(C119="(Falta Dat.)", "", C119+(('Instrucciones de uso'!I44/100)-1)+(('Instrucciones de uso'!I44/100)-1)*C119 )</f>
        <v>3.3220000000000027E-2</v>
      </c>
      <c r="E120" s="337">
        <f t="shared" si="4"/>
        <v>107.85342672137855</v>
      </c>
      <c r="F120" s="318" t="str">
        <f>IF('Modelos de referencia'!F101&lt;&gt;0,'Modelos de referencia'!G101,"")</f>
        <v/>
      </c>
      <c r="G120" s="337" t="e">
        <f t="shared" si="7"/>
        <v>#VALUE!</v>
      </c>
      <c r="H120" s="318" t="str">
        <f>IF('Datos originales y del modelo'!AW134="", "",    ('Datos originales y del modelo'!AW134/'Datos originales y del modelo'!AW133)-1   )</f>
        <v/>
      </c>
      <c r="I120" s="337" t="e">
        <f t="shared" si="5"/>
        <v>#VALUE!</v>
      </c>
      <c r="J120" s="318" t="str">
        <f>IF('Modelos de referencia'!J122&lt;&gt;0,'Modelos de referencia'!K122,"")</f>
        <v/>
      </c>
      <c r="K120" s="352" t="e">
        <f t="shared" si="6"/>
        <v>#VALUE!</v>
      </c>
    </row>
    <row r="121" spans="1:11" ht="13.5" thickTop="1" x14ac:dyDescent="0.2"/>
    <row r="160" ht="12" customHeight="1" x14ac:dyDescent="0.2"/>
  </sheetData>
  <sheetProtection selectLockedCells="1"/>
  <mergeCells count="12">
    <mergeCell ref="A2:B2"/>
    <mergeCell ref="A109:A120"/>
    <mergeCell ref="M5:N5"/>
    <mergeCell ref="A3:A12"/>
    <mergeCell ref="A13:A24"/>
    <mergeCell ref="A25:A36"/>
    <mergeCell ref="A37:A48"/>
    <mergeCell ref="A49:A60"/>
    <mergeCell ref="A61:A72"/>
    <mergeCell ref="A73:A84"/>
    <mergeCell ref="A85:A96"/>
    <mergeCell ref="A97:A108"/>
  </mergeCells>
  <phoneticPr fontId="0" type="noConversion"/>
  <pageMargins left="0.75" right="0.75" top="1" bottom="1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PhotoPaint.Image.11" shapeId="1031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28575</xdr:rowOff>
              </from>
              <to>
                <xdr:col>2</xdr:col>
                <xdr:colOff>28575</xdr:colOff>
                <xdr:row>0</xdr:row>
                <xdr:rowOff>542925</xdr:rowOff>
              </to>
            </anchor>
          </objectPr>
        </oleObject>
      </mc:Choice>
      <mc:Fallback>
        <oleObject progId="CorelPhotoPaint.Image.11" shapeId="1031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0]!BtnInicio">
                <anchor moveWithCells="1">
                  <from>
                    <xdr:col>12</xdr:col>
                    <xdr:colOff>361950</xdr:colOff>
                    <xdr:row>1</xdr:row>
                    <xdr:rowOff>200025</xdr:rowOff>
                  </from>
                  <to>
                    <xdr:col>12</xdr:col>
                    <xdr:colOff>1657350</xdr:colOff>
                    <xdr:row>1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0]!SubirResultados">
                <anchor moveWithCells="1" sizeWithCells="1">
                  <from>
                    <xdr:col>1</xdr:col>
                    <xdr:colOff>19050</xdr:colOff>
                    <xdr:row>121</xdr:row>
                    <xdr:rowOff>0</xdr:rowOff>
                  </from>
                  <to>
                    <xdr:col>1</xdr:col>
                    <xdr:colOff>1000125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0]!GraficaResultados">
                <anchor moveWithCells="1">
                  <from>
                    <xdr:col>12</xdr:col>
                    <xdr:colOff>219075</xdr:colOff>
                    <xdr:row>15</xdr:row>
                    <xdr:rowOff>200025</xdr:rowOff>
                  </from>
                  <to>
                    <xdr:col>12</xdr:col>
                    <xdr:colOff>2047875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Button 6">
              <controlPr defaultSize="0" print="0" autoFill="0" autoPict="0" macro="[0]!SubirResultados">
                <anchor moveWithCells="1">
                  <from>
                    <xdr:col>0</xdr:col>
                    <xdr:colOff>104775</xdr:colOff>
                    <xdr:row>145</xdr:row>
                    <xdr:rowOff>76200</xdr:rowOff>
                  </from>
                  <to>
                    <xdr:col>1</xdr:col>
                    <xdr:colOff>638175</xdr:colOff>
                    <xdr:row>148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0" name="Button 8">
              <controlPr defaultSize="0" print="0" autoFill="0" autoPict="0" macro="[0]!GraficaIndex3">
                <anchor moveWithCells="1">
                  <from>
                    <xdr:col>12</xdr:col>
                    <xdr:colOff>228600</xdr:colOff>
                    <xdr:row>27</xdr:row>
                    <xdr:rowOff>0</xdr:rowOff>
                  </from>
                  <to>
                    <xdr:col>12</xdr:col>
                    <xdr:colOff>2057400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Button 9">
              <controlPr defaultSize="0" print="0" autoFill="0" autoPict="0" macro="[0]!GraficaInref4">
                <anchor moveWithCells="1">
                  <from>
                    <xdr:col>12</xdr:col>
                    <xdr:colOff>228600</xdr:colOff>
                    <xdr:row>31</xdr:row>
                    <xdr:rowOff>38100</xdr:rowOff>
                  </from>
                  <to>
                    <xdr:col>12</xdr:col>
                    <xdr:colOff>2057400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Button 10">
              <controlPr defaultSize="0" print="0" autoFill="0" autoPict="0" macro="[0]!GraficaIndexConEst">
                <anchor moveWithCells="1">
                  <from>
                    <xdr:col>12</xdr:col>
                    <xdr:colOff>219075</xdr:colOff>
                    <xdr:row>19</xdr:row>
                    <xdr:rowOff>95250</xdr:rowOff>
                  </from>
                  <to>
                    <xdr:col>12</xdr:col>
                    <xdr:colOff>2047875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Button 11">
              <controlPr defaultSize="0" print="0" autoFill="0" autoPict="0" macro="[0]!GraficaIndex2">
                <anchor moveWithCells="1">
                  <from>
                    <xdr:col>12</xdr:col>
                    <xdr:colOff>228600</xdr:colOff>
                    <xdr:row>23</xdr:row>
                    <xdr:rowOff>19050</xdr:rowOff>
                  </from>
                  <to>
                    <xdr:col>12</xdr:col>
                    <xdr:colOff>2057400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Button 12">
              <controlPr defaultSize="0" print="0" autoFill="0" autoPict="0" macro="[0]!SubirResultados">
                <anchor moveWithCells="1">
                  <from>
                    <xdr:col>0</xdr:col>
                    <xdr:colOff>66675</xdr:colOff>
                    <xdr:row>173</xdr:row>
                    <xdr:rowOff>104775</xdr:rowOff>
                  </from>
                  <to>
                    <xdr:col>1</xdr:col>
                    <xdr:colOff>600075</xdr:colOff>
                    <xdr:row>176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Button 13">
              <controlPr defaultSize="0" print="0" autoFill="0" autoPict="0" macro="[0]!SubirResultados">
                <anchor moveWithCells="1">
                  <from>
                    <xdr:col>0</xdr:col>
                    <xdr:colOff>47625</xdr:colOff>
                    <xdr:row>203</xdr:row>
                    <xdr:rowOff>9525</xdr:rowOff>
                  </from>
                  <to>
                    <xdr:col>1</xdr:col>
                    <xdr:colOff>581025</xdr:colOff>
                    <xdr:row>205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Button 14">
              <controlPr defaultSize="0" print="0" autoFill="0" autoPict="0" macro="[0]!SubirResultados">
                <anchor moveWithCells="1">
                  <from>
                    <xdr:col>0</xdr:col>
                    <xdr:colOff>57150</xdr:colOff>
                    <xdr:row>233</xdr:row>
                    <xdr:rowOff>19050</xdr:rowOff>
                  </from>
                  <to>
                    <xdr:col>1</xdr:col>
                    <xdr:colOff>590550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Button 15">
              <controlPr defaultSize="0" print="0" autoFill="0" autoPict="0" macro="[0]!SubirResultados">
                <anchor moveWithCells="1">
                  <from>
                    <xdr:col>0</xdr:col>
                    <xdr:colOff>57150</xdr:colOff>
                    <xdr:row>264</xdr:row>
                    <xdr:rowOff>114300</xdr:rowOff>
                  </from>
                  <to>
                    <xdr:col>1</xdr:col>
                    <xdr:colOff>590550</xdr:colOff>
                    <xdr:row>267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theme="8" tint="0.39997558519241921"/>
  </sheetPr>
  <dimension ref="A1:Y102"/>
  <sheetViews>
    <sheetView showGridLines="0" showRowColHeaders="0" workbookViewId="0">
      <pane xSplit="2" ySplit="2" topLeftCell="C3" activePane="bottomRight" state="frozen"/>
      <selection pane="topRight" activeCell="B1" sqref="B1"/>
      <selection pane="bottomLeft" activeCell="A2" sqref="A2"/>
      <selection pane="bottomRight" activeCell="B16" sqref="B16"/>
    </sheetView>
  </sheetViews>
  <sheetFormatPr baseColWidth="10" defaultRowHeight="12.75" x14ac:dyDescent="0.2"/>
  <cols>
    <col min="1" max="1" width="7.85546875" style="1" customWidth="1"/>
    <col min="2" max="2" width="15.28515625" style="1" customWidth="1"/>
    <col min="3" max="3" width="38.42578125" style="1" customWidth="1"/>
    <col min="4" max="4" width="16.7109375" style="1" bestFit="1" customWidth="1"/>
    <col min="5" max="5" width="19.42578125" style="1" bestFit="1" customWidth="1"/>
    <col min="6" max="6" width="12.5703125" style="1" bestFit="1" customWidth="1"/>
    <col min="7" max="7" width="13" style="1" bestFit="1" customWidth="1"/>
    <col min="8" max="8" width="28.42578125" style="1" bestFit="1" customWidth="1"/>
    <col min="9" max="9" width="9.7109375" style="1" bestFit="1" customWidth="1"/>
    <col min="10" max="10" width="21" style="1" bestFit="1" customWidth="1"/>
    <col min="11" max="11" width="27.28515625" style="1" bestFit="1" customWidth="1"/>
    <col min="12" max="12" width="14.42578125" style="1" bestFit="1" customWidth="1"/>
    <col min="13" max="16384" width="11.42578125" style="1"/>
  </cols>
  <sheetData>
    <row r="1" spans="1:25" s="202" customFormat="1" ht="43.5" customHeight="1" thickBot="1" x14ac:dyDescent="0.25">
      <c r="S1" s="235"/>
      <c r="T1" s="235"/>
      <c r="U1" s="235"/>
      <c r="V1" s="235"/>
      <c r="W1" s="235"/>
      <c r="X1" s="235"/>
      <c r="Y1" s="235"/>
    </row>
    <row r="2" spans="1:25" ht="46.5" thickTop="1" thickBot="1" x14ac:dyDescent="0.3">
      <c r="A2" s="691" t="s">
        <v>0</v>
      </c>
      <c r="B2" s="691"/>
      <c r="C2" s="79" t="s">
        <v>126</v>
      </c>
      <c r="D2" s="79" t="s">
        <v>72</v>
      </c>
      <c r="E2" s="78" t="s">
        <v>73</v>
      </c>
      <c r="F2" s="78" t="s">
        <v>74</v>
      </c>
      <c r="G2" s="78" t="s">
        <v>80</v>
      </c>
      <c r="H2" s="78" t="s">
        <v>75</v>
      </c>
      <c r="I2" s="80" t="s">
        <v>76</v>
      </c>
      <c r="J2" s="80" t="s">
        <v>77</v>
      </c>
      <c r="K2" s="80" t="s">
        <v>81</v>
      </c>
      <c r="L2" s="81" t="s">
        <v>0</v>
      </c>
    </row>
    <row r="3" spans="1:25" ht="15" x14ac:dyDescent="0.25">
      <c r="A3" s="692">
        <v>2012</v>
      </c>
      <c r="B3" s="37">
        <v>41183</v>
      </c>
      <c r="C3" s="95">
        <v>100</v>
      </c>
      <c r="D3" s="96">
        <v>5.57</v>
      </c>
      <c r="E3" s="261">
        <f>IF(D3="", "", (D3/$D$3)*100 )</f>
        <v>100</v>
      </c>
      <c r="F3" s="261">
        <f>IF(E3="", "", (C3+E3)/2 )</f>
        <v>100</v>
      </c>
      <c r="G3" s="262"/>
      <c r="H3" s="263">
        <v>6313014</v>
      </c>
      <c r="I3" s="264">
        <v>0.86371312912188491</v>
      </c>
      <c r="J3" s="265">
        <f>IF( ('Datos originales y del modelo'!M3*'Modelos de referencia'!$I$3+'Datos originales y del modelo'!N3*'Modelos de referencia'!$I$5)/('Modelos de referencia'!$I$3+'Modelos de referencia'!$I$5)=0, "",  ('Datos originales y del modelo'!M3*'Modelos de referencia'!$I$3+'Datos originales y del modelo'!N3*'Modelos de referencia'!$I$5)/('Modelos de referencia'!$I$3+'Modelos de referencia'!$I$5) )</f>
        <v>33.151434700003954</v>
      </c>
      <c r="K3" s="266"/>
      <c r="L3" s="267">
        <v>40544</v>
      </c>
      <c r="N3" s="74"/>
      <c r="O3" s="74"/>
      <c r="P3" s="74"/>
    </row>
    <row r="4" spans="1:25" ht="15" x14ac:dyDescent="0.25">
      <c r="A4" s="693"/>
      <c r="B4" s="37">
        <v>41214</v>
      </c>
      <c r="C4" s="97">
        <v>100</v>
      </c>
      <c r="D4" s="98">
        <v>5.57</v>
      </c>
      <c r="E4" s="261">
        <f t="shared" ref="E4:E67" si="0">IF(D4="", "", (D4/$D$3)*100 )</f>
        <v>100</v>
      </c>
      <c r="F4" s="261">
        <f t="shared" ref="F4:F67" si="1">IF(E4="", "", (C4+E4)/2 )</f>
        <v>100</v>
      </c>
      <c r="G4" s="262">
        <f>IF(F4="", "", (F4/F3)-1 )</f>
        <v>0</v>
      </c>
      <c r="H4" s="268">
        <v>552517</v>
      </c>
      <c r="I4" s="264">
        <v>7.5592448704063786E-2</v>
      </c>
      <c r="J4" s="265">
        <f>IF( ('Datos originales y del modelo'!M4*'Modelos de referencia'!$I$3+'Datos originales y del modelo'!N4*'Modelos de referencia'!$I$5)/('Modelos de referencia'!$I$3+'Modelos de referencia'!$I$5)=0, "",  ('Datos originales y del modelo'!M4*'Modelos de referencia'!$I$3+'Datos originales y del modelo'!N4*'Modelos de referencia'!$I$5)/('Modelos de referencia'!$I$3+'Modelos de referencia'!$I$5) )</f>
        <v>33.116636148534795</v>
      </c>
      <c r="K4" s="266">
        <f>IF( J4="", "", (J4/J3)-1 )</f>
        <v>-1.0496846300638296E-3</v>
      </c>
      <c r="L4" s="267">
        <v>40575</v>
      </c>
      <c r="M4" s="75"/>
      <c r="N4" s="75"/>
      <c r="O4" s="75"/>
      <c r="P4" s="75"/>
    </row>
    <row r="5" spans="1:25" ht="15.75" thickBot="1" x14ac:dyDescent="0.3">
      <c r="A5" s="694"/>
      <c r="B5" s="37">
        <v>41244</v>
      </c>
      <c r="C5" s="99">
        <v>100</v>
      </c>
      <c r="D5" s="100">
        <v>5.66</v>
      </c>
      <c r="E5" s="261">
        <f t="shared" si="0"/>
        <v>101.61579892280072</v>
      </c>
      <c r="F5" s="261">
        <f t="shared" si="1"/>
        <v>100.80789946140035</v>
      </c>
      <c r="G5" s="262">
        <f t="shared" ref="G5:G68" si="2">IF(F5="", "", (F5/F4)-1 )</f>
        <v>8.0789946140036317E-3</v>
      </c>
      <c r="H5" s="268">
        <v>443625</v>
      </c>
      <c r="I5" s="264">
        <v>6.0694422174051285E-2</v>
      </c>
      <c r="J5" s="265">
        <f>IF( ('Datos originales y del modelo'!M5*'Modelos de referencia'!$I$3+'Datos originales y del modelo'!N5*'Modelos de referencia'!$I$5)/('Modelos de referencia'!$I$3+'Modelos de referencia'!$I$5)=0, "",  ('Datos originales y del modelo'!M5*'Modelos de referencia'!$I$3+'Datos originales y del modelo'!N5*'Modelos de referencia'!$I$5)/('Modelos de referencia'!$I$3+'Modelos de referencia'!$I$5) )</f>
        <v>32.925372022983616</v>
      </c>
      <c r="K5" s="266">
        <f t="shared" ref="K5:K68" si="3">IF( J5="", "", (J5/J4)-1 )</f>
        <v>-5.7754696066750766E-3</v>
      </c>
      <c r="L5" s="267">
        <v>40603</v>
      </c>
    </row>
    <row r="6" spans="1:25" ht="15.75" thickBot="1" x14ac:dyDescent="0.3">
      <c r="A6" s="689">
        <v>2013</v>
      </c>
      <c r="B6" s="76">
        <v>41275</v>
      </c>
      <c r="C6" s="101">
        <v>100</v>
      </c>
      <c r="D6" s="102">
        <v>5.75</v>
      </c>
      <c r="E6" s="269">
        <f t="shared" si="0"/>
        <v>103.23159784560143</v>
      </c>
      <c r="F6" s="269">
        <f t="shared" si="1"/>
        <v>101.61579892280071</v>
      </c>
      <c r="G6" s="270">
        <f t="shared" si="2"/>
        <v>8.0142475512021694E-3</v>
      </c>
      <c r="H6" s="271"/>
      <c r="I6" s="272"/>
      <c r="J6" s="273">
        <f>IF( ('Datos originales y del modelo'!M6*'Modelos de referencia'!$I$3+'Datos originales y del modelo'!N6*'Modelos de referencia'!$I$5)/('Modelos de referencia'!$I$3+'Modelos de referencia'!$I$5)=0, "",  ('Datos originales y del modelo'!M6*'Modelos de referencia'!$I$3+'Datos originales y del modelo'!N6*'Modelos de referencia'!$I$5)/('Modelos de referencia'!$I$3+'Modelos de referencia'!$I$5) )</f>
        <v>32.677898138408757</v>
      </c>
      <c r="K6" s="274">
        <f t="shared" si="3"/>
        <v>-7.5162061768689892E-3</v>
      </c>
      <c r="L6" s="275">
        <v>40634</v>
      </c>
    </row>
    <row r="7" spans="1:25" ht="16.5" thickTop="1" thickBot="1" x14ac:dyDescent="0.3">
      <c r="A7" s="657"/>
      <c r="B7" s="51">
        <v>41306</v>
      </c>
      <c r="C7" s="103">
        <v>100</v>
      </c>
      <c r="D7" s="104">
        <v>5.75</v>
      </c>
      <c r="E7" s="276">
        <f t="shared" si="0"/>
        <v>103.23159784560143</v>
      </c>
      <c r="F7" s="276">
        <f t="shared" si="1"/>
        <v>101.61579892280071</v>
      </c>
      <c r="G7" s="277">
        <f t="shared" si="2"/>
        <v>0</v>
      </c>
      <c r="H7" s="278"/>
      <c r="I7" s="278"/>
      <c r="J7" s="279">
        <f>IF( ('Datos originales y del modelo'!M7*'Modelos de referencia'!$I$3+'Datos originales y del modelo'!N7*'Modelos de referencia'!$I$5)/('Modelos de referencia'!$I$3+'Modelos de referencia'!$I$5)=0, "",  ('Datos originales y del modelo'!M7*'Modelos de referencia'!$I$3+'Datos originales y del modelo'!N7*'Modelos de referencia'!$I$5)/('Modelos de referencia'!$I$3+'Modelos de referencia'!$I$5) )</f>
        <v>32.536533822511451</v>
      </c>
      <c r="K7" s="280">
        <f t="shared" si="3"/>
        <v>-4.3259916931790432E-3</v>
      </c>
      <c r="L7" s="281">
        <v>40664</v>
      </c>
    </row>
    <row r="8" spans="1:25" ht="16.5" thickTop="1" thickBot="1" x14ac:dyDescent="0.3">
      <c r="A8" s="657"/>
      <c r="B8" s="51">
        <v>41334</v>
      </c>
      <c r="C8" s="103">
        <v>100</v>
      </c>
      <c r="D8" s="104">
        <v>5.75</v>
      </c>
      <c r="E8" s="276">
        <f t="shared" si="0"/>
        <v>103.23159784560143</v>
      </c>
      <c r="F8" s="276">
        <f t="shared" si="1"/>
        <v>101.61579892280071</v>
      </c>
      <c r="G8" s="277">
        <f t="shared" si="2"/>
        <v>0</v>
      </c>
      <c r="H8" s="278"/>
      <c r="I8" s="278"/>
      <c r="J8" s="279">
        <f>IF( ('Datos originales y del modelo'!M8*'Modelos de referencia'!$I$3+'Datos originales y del modelo'!N8*'Modelos de referencia'!$I$5)/('Modelos de referencia'!$I$3+'Modelos de referencia'!$I$5)=0, "",  ('Datos originales y del modelo'!M8*'Modelos de referencia'!$I$3+'Datos originales y del modelo'!N8*'Modelos de referencia'!$I$5)/('Modelos de referencia'!$I$3+'Modelos de referencia'!$I$5) )</f>
        <v>32.775472213329735</v>
      </c>
      <c r="K8" s="280">
        <f t="shared" si="3"/>
        <v>7.3436953094545565E-3</v>
      </c>
      <c r="L8" s="281">
        <v>40695</v>
      </c>
    </row>
    <row r="9" spans="1:25" ht="16.5" thickTop="1" thickBot="1" x14ac:dyDescent="0.3">
      <c r="A9" s="657"/>
      <c r="B9" s="51">
        <v>41365</v>
      </c>
      <c r="C9" s="103">
        <v>100</v>
      </c>
      <c r="D9" s="104">
        <v>5.75</v>
      </c>
      <c r="E9" s="276">
        <f t="shared" si="0"/>
        <v>103.23159784560143</v>
      </c>
      <c r="F9" s="276">
        <f t="shared" si="1"/>
        <v>101.61579892280071</v>
      </c>
      <c r="G9" s="277">
        <f t="shared" si="2"/>
        <v>0</v>
      </c>
      <c r="H9" s="278"/>
      <c r="I9" s="278"/>
      <c r="J9" s="279">
        <f>IF( ('Datos originales y del modelo'!M9*'Modelos de referencia'!$I$3+'Datos originales y del modelo'!N9*'Modelos de referencia'!$I$5)/('Modelos de referencia'!$I$3+'Modelos de referencia'!$I$5)=0, "",  ('Datos originales y del modelo'!M9*'Modelos de referencia'!$I$3+'Datos originales y del modelo'!N9*'Modelos de referencia'!$I$5)/('Modelos de referencia'!$I$3+'Modelos de referencia'!$I$5) )</f>
        <v>32.649865732059979</v>
      </c>
      <c r="K9" s="280">
        <f t="shared" si="3"/>
        <v>-3.8323317037877169E-3</v>
      </c>
      <c r="L9" s="281">
        <v>40725</v>
      </c>
    </row>
    <row r="10" spans="1:25" ht="16.5" thickTop="1" thickBot="1" x14ac:dyDescent="0.3">
      <c r="A10" s="657"/>
      <c r="B10" s="51">
        <v>41395</v>
      </c>
      <c r="C10" s="103">
        <v>100</v>
      </c>
      <c r="D10" s="104">
        <v>5.78</v>
      </c>
      <c r="E10" s="276">
        <f t="shared" si="0"/>
        <v>103.770197486535</v>
      </c>
      <c r="F10" s="276">
        <f t="shared" si="1"/>
        <v>101.88509874326749</v>
      </c>
      <c r="G10" s="277">
        <f t="shared" si="2"/>
        <v>2.6501766784452485E-3</v>
      </c>
      <c r="H10" s="278"/>
      <c r="I10" s="278"/>
      <c r="J10" s="279">
        <f>IF( ('Datos originales y del modelo'!M10*'Modelos de referencia'!$I$3+'Datos originales y del modelo'!N10*'Modelos de referencia'!$I$5)/('Modelos de referencia'!$I$3+'Modelos de referencia'!$I$5)=0, "",  ('Datos originales y del modelo'!M10*'Modelos de referencia'!$I$3+'Datos originales y del modelo'!N10*'Modelos de referencia'!$I$5)/('Modelos de referencia'!$I$3+'Modelos de referencia'!$I$5) )</f>
        <v>32.896482659499789</v>
      </c>
      <c r="K10" s="280">
        <f t="shared" si="3"/>
        <v>7.5533825916365149E-3</v>
      </c>
      <c r="L10" s="281">
        <v>40756</v>
      </c>
    </row>
    <row r="11" spans="1:25" ht="16.5" thickTop="1" thickBot="1" x14ac:dyDescent="0.3">
      <c r="A11" s="657"/>
      <c r="B11" s="51">
        <v>41426</v>
      </c>
      <c r="C11" s="103">
        <v>100</v>
      </c>
      <c r="D11" s="104">
        <v>5.92</v>
      </c>
      <c r="E11" s="276">
        <f t="shared" si="0"/>
        <v>106.28366247755834</v>
      </c>
      <c r="F11" s="276">
        <f t="shared" si="1"/>
        <v>103.14183123877916</v>
      </c>
      <c r="G11" s="277">
        <f t="shared" si="2"/>
        <v>1.2334801762114544E-2</v>
      </c>
      <c r="H11" s="278"/>
      <c r="I11" s="278"/>
      <c r="J11" s="279">
        <f>IF( ('Datos originales y del modelo'!M11*'Modelos de referencia'!$I$3+'Datos originales y del modelo'!N11*'Modelos de referencia'!$I$5)/('Modelos de referencia'!$I$3+'Modelos de referencia'!$I$5)=0, "",  ('Datos originales y del modelo'!M11*'Modelos de referencia'!$I$3+'Datos originales y del modelo'!N11*'Modelos de referencia'!$I$5)/('Modelos de referencia'!$I$3+'Modelos de referencia'!$I$5) )</f>
        <v>33.694512930171349</v>
      </c>
      <c r="K11" s="280">
        <f t="shared" si="3"/>
        <v>2.4258832743053294E-2</v>
      </c>
      <c r="L11" s="281">
        <v>40787</v>
      </c>
    </row>
    <row r="12" spans="1:25" ht="16.5" thickTop="1" thickBot="1" x14ac:dyDescent="0.3">
      <c r="A12" s="657"/>
      <c r="B12" s="51">
        <v>41456</v>
      </c>
      <c r="C12" s="103">
        <v>100</v>
      </c>
      <c r="D12" s="104">
        <v>5.92</v>
      </c>
      <c r="E12" s="276">
        <f t="shared" si="0"/>
        <v>106.28366247755834</v>
      </c>
      <c r="F12" s="276">
        <f t="shared" si="1"/>
        <v>103.14183123877916</v>
      </c>
      <c r="G12" s="277">
        <f t="shared" si="2"/>
        <v>0</v>
      </c>
      <c r="H12" s="278"/>
      <c r="I12" s="278"/>
      <c r="J12" s="279">
        <f>IF( ('Datos originales y del modelo'!M12*'Modelos de referencia'!$I$3+'Datos originales y del modelo'!N12*'Modelos de referencia'!$I$5)/('Modelos de referencia'!$I$3+'Modelos de referencia'!$I$5)=0, "",  ('Datos originales y del modelo'!M12*'Modelos de referencia'!$I$3+'Datos originales y del modelo'!N12*'Modelos de referencia'!$I$5)/('Modelos de referencia'!$I$3+'Modelos de referencia'!$I$5) )</f>
        <v>34.383807326394084</v>
      </c>
      <c r="K12" s="280">
        <f t="shared" si="3"/>
        <v>2.0457170508777933E-2</v>
      </c>
      <c r="L12" s="281">
        <v>40817</v>
      </c>
    </row>
    <row r="13" spans="1:25" ht="16.5" thickTop="1" thickBot="1" x14ac:dyDescent="0.3">
      <c r="A13" s="657"/>
      <c r="B13" s="51">
        <v>41487</v>
      </c>
      <c r="C13" s="103">
        <v>101.9</v>
      </c>
      <c r="D13" s="104">
        <v>6.3</v>
      </c>
      <c r="E13" s="276">
        <f t="shared" si="0"/>
        <v>113.10592459605027</v>
      </c>
      <c r="F13" s="276">
        <f t="shared" si="1"/>
        <v>107.50296229802514</v>
      </c>
      <c r="G13" s="277">
        <f t="shared" si="2"/>
        <v>4.2282854656223057E-2</v>
      </c>
      <c r="H13" s="278"/>
      <c r="I13" s="278"/>
      <c r="J13" s="279">
        <f>IF( ('Datos originales y del modelo'!M13*'Modelos de referencia'!$I$3+'Datos originales y del modelo'!N13*'Modelos de referencia'!$I$5)/('Modelos de referencia'!$I$3+'Modelos de referencia'!$I$5)=0, "",  ('Datos originales y del modelo'!M13*'Modelos de referencia'!$I$3+'Datos originales y del modelo'!N13*'Modelos de referencia'!$I$5)/('Modelos de referencia'!$I$3+'Modelos de referencia'!$I$5) )</f>
        <v>34.847294860654834</v>
      </c>
      <c r="K13" s="280">
        <f t="shared" si="3"/>
        <v>1.3479820017050947E-2</v>
      </c>
      <c r="L13" s="281">
        <v>40848</v>
      </c>
    </row>
    <row r="14" spans="1:25" ht="16.5" thickTop="1" thickBot="1" x14ac:dyDescent="0.3">
      <c r="A14" s="657"/>
      <c r="B14" s="51">
        <v>41518</v>
      </c>
      <c r="C14" s="103">
        <v>101.9</v>
      </c>
      <c r="D14" s="104">
        <v>6.38</v>
      </c>
      <c r="E14" s="276">
        <f t="shared" si="0"/>
        <v>114.54219030520645</v>
      </c>
      <c r="F14" s="276">
        <f t="shared" si="1"/>
        <v>108.22109515260323</v>
      </c>
      <c r="G14" s="277">
        <f t="shared" si="2"/>
        <v>6.680121544811346E-3</v>
      </c>
      <c r="H14" s="278"/>
      <c r="I14" s="278"/>
      <c r="J14" s="279">
        <f>IF( ('Datos originales y del modelo'!M14*'Modelos de referencia'!$I$3+'Datos originales y del modelo'!N14*'Modelos de referencia'!$I$5)/('Modelos de referencia'!$I$3+'Modelos de referencia'!$I$5)=0, "",  ('Datos originales y del modelo'!M14*'Modelos de referencia'!$I$3+'Datos originales y del modelo'!N14*'Modelos de referencia'!$I$5)/('Modelos de referencia'!$I$3+'Modelos de referencia'!$I$5) )</f>
        <v>35.151890895754526</v>
      </c>
      <c r="K14" s="280">
        <f t="shared" si="3"/>
        <v>8.7408803557835757E-3</v>
      </c>
      <c r="L14" s="281">
        <v>40878</v>
      </c>
    </row>
    <row r="15" spans="1:25" ht="16.5" thickTop="1" thickBot="1" x14ac:dyDescent="0.3">
      <c r="A15" s="657"/>
      <c r="B15" s="51">
        <v>41548</v>
      </c>
      <c r="C15" s="103">
        <v>101.9</v>
      </c>
      <c r="D15" s="104">
        <v>6.4</v>
      </c>
      <c r="E15" s="276">
        <f t="shared" si="0"/>
        <v>114.90125673249551</v>
      </c>
      <c r="F15" s="276">
        <f t="shared" si="1"/>
        <v>108.40062836624776</v>
      </c>
      <c r="G15" s="277">
        <f t="shared" si="2"/>
        <v>1.6589484091928952E-3</v>
      </c>
      <c r="H15" s="278"/>
      <c r="I15" s="278"/>
      <c r="J15" s="279">
        <f>IF( ('Datos originales y del modelo'!M15*'Modelos de referencia'!$I$3+'Datos originales y del modelo'!N15*'Modelos de referencia'!$I$5)/('Modelos de referencia'!$I$3+'Modelos de referencia'!$I$5)=0, "",  ('Datos originales y del modelo'!M15*'Modelos de referencia'!$I$3+'Datos originales y del modelo'!N15*'Modelos de referencia'!$I$5)/('Modelos de referencia'!$I$3+'Modelos de referencia'!$I$5) )</f>
        <v>34.969673894076621</v>
      </c>
      <c r="K15" s="280">
        <f t="shared" si="3"/>
        <v>-5.1837041204492174E-3</v>
      </c>
      <c r="L15" s="281">
        <v>40909</v>
      </c>
    </row>
    <row r="16" spans="1:25" ht="16.5" thickTop="1" thickBot="1" x14ac:dyDescent="0.3">
      <c r="A16" s="657"/>
      <c r="B16" s="51">
        <v>41579</v>
      </c>
      <c r="C16" s="103">
        <v>101</v>
      </c>
      <c r="D16" s="104"/>
      <c r="E16" s="276" t="str">
        <f t="shared" si="0"/>
        <v/>
      </c>
      <c r="F16" s="276" t="str">
        <f t="shared" si="1"/>
        <v/>
      </c>
      <c r="G16" s="277" t="str">
        <f t="shared" si="2"/>
        <v/>
      </c>
      <c r="H16" s="278"/>
      <c r="I16" s="278"/>
      <c r="J16" s="279">
        <f>IF( ('Datos originales y del modelo'!M16*'Modelos de referencia'!$I$3+'Datos originales y del modelo'!N16*'Modelos de referencia'!$I$5)/('Modelos de referencia'!$I$3+'Modelos de referencia'!$I$5)=0, "",  ('Datos originales y del modelo'!M16*'Modelos de referencia'!$I$3+'Datos originales y del modelo'!N16*'Modelos de referencia'!$I$5)/('Modelos de referencia'!$I$3+'Modelos de referencia'!$I$5) )</f>
        <v>34.780835693604466</v>
      </c>
      <c r="K16" s="280">
        <f t="shared" si="3"/>
        <v>-5.4000560898608274E-3</v>
      </c>
      <c r="L16" s="281">
        <v>40940</v>
      </c>
    </row>
    <row r="17" spans="1:12" ht="16.5" thickTop="1" thickBot="1" x14ac:dyDescent="0.3">
      <c r="A17" s="690"/>
      <c r="B17" s="77">
        <v>41609</v>
      </c>
      <c r="C17" s="179"/>
      <c r="D17" s="180"/>
      <c r="E17" s="282" t="str">
        <f t="shared" si="0"/>
        <v/>
      </c>
      <c r="F17" s="282" t="str">
        <f t="shared" si="1"/>
        <v/>
      </c>
      <c r="G17" s="283" t="str">
        <f t="shared" si="2"/>
        <v/>
      </c>
      <c r="H17" s="284"/>
      <c r="I17" s="284"/>
      <c r="J17" s="285">
        <f>IF( ('Datos originales y del modelo'!M17*'Modelos de referencia'!$I$3+'Datos originales y del modelo'!N17*'Modelos de referencia'!$I$5)/('Modelos de referencia'!$I$3+'Modelos de referencia'!$I$5)=0, "",  ('Datos originales y del modelo'!M17*'Modelos de referencia'!$I$3+'Datos originales y del modelo'!N17*'Modelos de referencia'!$I$5)/('Modelos de referencia'!$I$3+'Modelos de referencia'!$I$5) )</f>
        <v>33.89699428961648</v>
      </c>
      <c r="K17" s="286">
        <f t="shared" si="3"/>
        <v>-2.5411735697613125E-2</v>
      </c>
      <c r="L17" s="287">
        <v>40969</v>
      </c>
    </row>
    <row r="18" spans="1:12" ht="15.75" thickBot="1" x14ac:dyDescent="0.3">
      <c r="A18" s="659">
        <v>2014</v>
      </c>
      <c r="B18" s="46">
        <v>41640</v>
      </c>
      <c r="C18" s="183"/>
      <c r="D18" s="184"/>
      <c r="E18" s="288" t="str">
        <f t="shared" si="0"/>
        <v/>
      </c>
      <c r="F18" s="288" t="str">
        <f t="shared" si="1"/>
        <v/>
      </c>
      <c r="G18" s="289" t="str">
        <f t="shared" si="2"/>
        <v/>
      </c>
      <c r="H18" s="290"/>
      <c r="I18" s="290"/>
      <c r="J18" s="291">
        <f>IF( ('Datos originales y del modelo'!M18*'Modelos de referencia'!$I$3+'Datos originales y del modelo'!N18*'Modelos de referencia'!$I$5)/('Modelos de referencia'!$I$3+'Modelos de referencia'!$I$5)=0, "",  ('Datos originales y del modelo'!M18*'Modelos de referencia'!$I$3+'Datos originales y del modelo'!N18*'Modelos de referencia'!$I$5)/('Modelos de referencia'!$I$3+'Modelos de referencia'!$I$5) )</f>
        <v>33.272500580540118</v>
      </c>
      <c r="K18" s="292">
        <f t="shared" si="3"/>
        <v>-1.8423276817427392E-2</v>
      </c>
      <c r="L18" s="293">
        <v>41000</v>
      </c>
    </row>
    <row r="19" spans="1:12" ht="16.5" thickTop="1" thickBot="1" x14ac:dyDescent="0.3">
      <c r="A19" s="660"/>
      <c r="B19" s="37">
        <v>41671</v>
      </c>
      <c r="C19" s="97"/>
      <c r="D19" s="98"/>
      <c r="E19" s="261" t="str">
        <f t="shared" si="0"/>
        <v/>
      </c>
      <c r="F19" s="261" t="str">
        <f t="shared" si="1"/>
        <v/>
      </c>
      <c r="G19" s="262" t="str">
        <f t="shared" si="2"/>
        <v/>
      </c>
      <c r="H19" s="294"/>
      <c r="I19" s="294"/>
      <c r="J19" s="265">
        <f>IF( ('Datos originales y del modelo'!M19*'Modelos de referencia'!$I$3+'Datos originales y del modelo'!N19*'Modelos de referencia'!$I$5)/('Modelos de referencia'!$I$3+'Modelos de referencia'!$I$5)=0, "",  ('Datos originales y del modelo'!M19*'Modelos de referencia'!$I$3+'Datos originales y del modelo'!N19*'Modelos de referencia'!$I$5)/('Modelos de referencia'!$I$3+'Modelos de referencia'!$I$5) )</f>
        <v>32.48300580362514</v>
      </c>
      <c r="K19" s="266">
        <f t="shared" si="3"/>
        <v>-2.3728146762035829E-2</v>
      </c>
      <c r="L19" s="267">
        <v>41030</v>
      </c>
    </row>
    <row r="20" spans="1:12" ht="16.5" thickTop="1" thickBot="1" x14ac:dyDescent="0.3">
      <c r="A20" s="660"/>
      <c r="B20" s="37">
        <v>41699</v>
      </c>
      <c r="C20" s="97"/>
      <c r="D20" s="98"/>
      <c r="E20" s="261" t="str">
        <f t="shared" si="0"/>
        <v/>
      </c>
      <c r="F20" s="261" t="str">
        <f t="shared" si="1"/>
        <v/>
      </c>
      <c r="G20" s="262" t="str">
        <f t="shared" si="2"/>
        <v/>
      </c>
      <c r="H20" s="294"/>
      <c r="I20" s="294"/>
      <c r="J20" s="265">
        <f>IF( ('Datos originales y del modelo'!M20*'Modelos de referencia'!$I$3+'Datos originales y del modelo'!N20*'Modelos de referencia'!$I$5)/('Modelos de referencia'!$I$3+'Modelos de referencia'!$I$5)=0, "",  ('Datos originales y del modelo'!M20*'Modelos de referencia'!$I$3+'Datos originales y del modelo'!N20*'Modelos de referencia'!$I$5)/('Modelos de referencia'!$I$3+'Modelos de referencia'!$I$5) )</f>
        <v>32.190884720938918</v>
      </c>
      <c r="K20" s="266">
        <f t="shared" si="3"/>
        <v>-8.9930434533130876E-3</v>
      </c>
      <c r="L20" s="267">
        <v>41061</v>
      </c>
    </row>
    <row r="21" spans="1:12" ht="16.5" thickTop="1" thickBot="1" x14ac:dyDescent="0.3">
      <c r="A21" s="660"/>
      <c r="B21" s="37">
        <v>41730</v>
      </c>
      <c r="C21" s="97"/>
      <c r="D21" s="98"/>
      <c r="E21" s="261"/>
      <c r="F21" s="261" t="str">
        <f t="shared" si="1"/>
        <v/>
      </c>
      <c r="G21" s="262" t="str">
        <f t="shared" si="2"/>
        <v/>
      </c>
      <c r="H21" s="294"/>
      <c r="I21" s="294"/>
      <c r="J21" s="265">
        <f>IF( ('Datos originales y del modelo'!M21*'Modelos de referencia'!$I$3+'Datos originales y del modelo'!N21*'Modelos de referencia'!$I$5)/('Modelos de referencia'!$I$3+'Modelos de referencia'!$I$5)=0, "",  ('Datos originales y del modelo'!M21*'Modelos de referencia'!$I$3+'Datos originales y del modelo'!N21*'Modelos de referencia'!$I$5)/('Modelos de referencia'!$I$3+'Modelos de referencia'!$I$5) )</f>
        <v>31.877552811390395</v>
      </c>
      <c r="K21" s="266">
        <f t="shared" si="3"/>
        <v>-9.733560051697232E-3</v>
      </c>
      <c r="L21" s="267">
        <v>41091</v>
      </c>
    </row>
    <row r="22" spans="1:12" ht="16.5" thickTop="1" thickBot="1" x14ac:dyDescent="0.3">
      <c r="A22" s="660"/>
      <c r="B22" s="37">
        <v>41760</v>
      </c>
      <c r="C22" s="97"/>
      <c r="D22" s="98"/>
      <c r="E22" s="261" t="str">
        <f t="shared" si="0"/>
        <v/>
      </c>
      <c r="F22" s="261" t="str">
        <f t="shared" si="1"/>
        <v/>
      </c>
      <c r="G22" s="262" t="str">
        <f t="shared" si="2"/>
        <v/>
      </c>
      <c r="H22" s="294"/>
      <c r="I22" s="294"/>
      <c r="J22" s="265">
        <f>IF( ('Datos originales y del modelo'!M22*'Modelos de referencia'!$I$3+'Datos originales y del modelo'!N22*'Modelos de referencia'!$I$5)/('Modelos de referencia'!$I$3+'Modelos de referencia'!$I$5)=0, "",  ('Datos originales y del modelo'!M22*'Modelos de referencia'!$I$3+'Datos originales y del modelo'!N22*'Modelos de referencia'!$I$5)/('Modelos de referencia'!$I$3+'Modelos de referencia'!$I$5) )</f>
        <v>31.907098751317037</v>
      </c>
      <c r="K22" s="266">
        <f t="shared" si="3"/>
        <v>9.2685721835228385E-4</v>
      </c>
      <c r="L22" s="267">
        <v>41122</v>
      </c>
    </row>
    <row r="23" spans="1:12" ht="16.5" thickTop="1" thickBot="1" x14ac:dyDescent="0.3">
      <c r="A23" s="660"/>
      <c r="B23" s="37">
        <v>41791</v>
      </c>
      <c r="C23" s="97"/>
      <c r="D23" s="98"/>
      <c r="E23" s="261" t="str">
        <f t="shared" si="0"/>
        <v/>
      </c>
      <c r="F23" s="261" t="str">
        <f t="shared" si="1"/>
        <v/>
      </c>
      <c r="G23" s="262" t="str">
        <f t="shared" si="2"/>
        <v/>
      </c>
      <c r="H23" s="294"/>
      <c r="I23" s="294"/>
      <c r="J23" s="265">
        <f>IF( ('Datos originales y del modelo'!M23*'Modelos de referencia'!$I$3+'Datos originales y del modelo'!N23*'Modelos de referencia'!$I$5)/('Modelos de referencia'!$I$3+'Modelos de referencia'!$I$5)=0, "",  ('Datos originales y del modelo'!M23*'Modelos de referencia'!$I$3+'Datos originales y del modelo'!N23*'Modelos de referencia'!$I$5)/('Modelos de referencia'!$I$3+'Modelos de referencia'!$I$5) )</f>
        <v>33.094623798903562</v>
      </c>
      <c r="K23" s="266">
        <f t="shared" si="3"/>
        <v>3.7218208300355382E-2</v>
      </c>
      <c r="L23" s="267">
        <v>41153</v>
      </c>
    </row>
    <row r="24" spans="1:12" ht="16.5" thickTop="1" thickBot="1" x14ac:dyDescent="0.3">
      <c r="A24" s="660"/>
      <c r="B24" s="37">
        <v>41821</v>
      </c>
      <c r="C24" s="97"/>
      <c r="D24" s="98"/>
      <c r="E24" s="261" t="str">
        <f t="shared" si="0"/>
        <v/>
      </c>
      <c r="F24" s="261" t="str">
        <f t="shared" si="1"/>
        <v/>
      </c>
      <c r="G24" s="262" t="str">
        <f t="shared" si="2"/>
        <v/>
      </c>
      <c r="H24" s="294"/>
      <c r="I24" s="294"/>
      <c r="J24" s="265">
        <f>IF( ('Datos originales y del modelo'!M24*'Modelos de referencia'!$I$3+'Datos originales y del modelo'!N24*'Modelos de referencia'!$I$5)/('Modelos de referencia'!$I$3+'Modelos de referencia'!$I$5)=0, "",  ('Datos originales y del modelo'!M24*'Modelos de referencia'!$I$3+'Datos originales y del modelo'!N24*'Modelos de referencia'!$I$5)/('Modelos de referencia'!$I$3+'Modelos de referencia'!$I$5) )</f>
        <v>34.006241794181989</v>
      </c>
      <c r="K24" s="266">
        <f t="shared" si="3"/>
        <v>2.7545803234319655E-2</v>
      </c>
      <c r="L24" s="267">
        <v>41183</v>
      </c>
    </row>
    <row r="25" spans="1:12" ht="16.5" thickTop="1" thickBot="1" x14ac:dyDescent="0.3">
      <c r="A25" s="660"/>
      <c r="B25" s="37">
        <v>41852</v>
      </c>
      <c r="C25" s="97"/>
      <c r="D25" s="98"/>
      <c r="E25" s="261" t="str">
        <f t="shared" si="0"/>
        <v/>
      </c>
      <c r="F25" s="261" t="str">
        <f t="shared" si="1"/>
        <v/>
      </c>
      <c r="G25" s="262" t="str">
        <f t="shared" si="2"/>
        <v/>
      </c>
      <c r="H25" s="294"/>
      <c r="I25" s="294"/>
      <c r="J25" s="265">
        <f>IF( ('Datos originales y del modelo'!M25*'Modelos de referencia'!$I$3+'Datos originales y del modelo'!N25*'Modelos de referencia'!$I$5)/('Modelos de referencia'!$I$3+'Modelos de referencia'!$I$5)=0, "",  ('Datos originales y del modelo'!M25*'Modelos de referencia'!$I$3+'Datos originales y del modelo'!N25*'Modelos de referencia'!$I$5)/('Modelos de referencia'!$I$3+'Modelos de referencia'!$I$5) )</f>
        <v>34.525939087466419</v>
      </c>
      <c r="K25" s="266">
        <f t="shared" si="3"/>
        <v>1.5282408930390678E-2</v>
      </c>
      <c r="L25" s="267">
        <v>41214</v>
      </c>
    </row>
    <row r="26" spans="1:12" ht="16.5" thickTop="1" thickBot="1" x14ac:dyDescent="0.3">
      <c r="A26" s="660"/>
      <c r="B26" s="37">
        <v>41883</v>
      </c>
      <c r="C26" s="97"/>
      <c r="D26" s="98"/>
      <c r="E26" s="261" t="str">
        <f t="shared" si="0"/>
        <v/>
      </c>
      <c r="F26" s="261" t="str">
        <f t="shared" si="1"/>
        <v/>
      </c>
      <c r="G26" s="262" t="str">
        <f t="shared" si="2"/>
        <v/>
      </c>
      <c r="H26" s="294"/>
      <c r="I26" s="294"/>
      <c r="J26" s="265">
        <f>IF( ('Datos originales y del modelo'!M26*'Modelos de referencia'!$I$3+'Datos originales y del modelo'!N26*'Modelos de referencia'!$I$5)/('Modelos de referencia'!$I$3+'Modelos de referencia'!$I$5)=0, "",  ('Datos originales y del modelo'!M26*'Modelos de referencia'!$I$3+'Datos originales y del modelo'!N26*'Modelos de referencia'!$I$5)/('Modelos de referencia'!$I$3+'Modelos de referencia'!$I$5) )</f>
        <v>35.009980872146642</v>
      </c>
      <c r="K26" s="266">
        <f t="shared" si="3"/>
        <v>1.4019655872472336E-2</v>
      </c>
      <c r="L26" s="267">
        <v>41244</v>
      </c>
    </row>
    <row r="27" spans="1:12" ht="16.5" thickTop="1" thickBot="1" x14ac:dyDescent="0.3">
      <c r="A27" s="660"/>
      <c r="B27" s="37">
        <v>41913</v>
      </c>
      <c r="C27" s="97"/>
      <c r="D27" s="98"/>
      <c r="E27" s="261" t="str">
        <f t="shared" si="0"/>
        <v/>
      </c>
      <c r="F27" s="261" t="str">
        <f t="shared" si="1"/>
        <v/>
      </c>
      <c r="G27" s="262" t="str">
        <f t="shared" si="2"/>
        <v/>
      </c>
      <c r="H27" s="294"/>
      <c r="I27" s="294"/>
      <c r="J27" s="265">
        <f>IF( ('Datos originales y del modelo'!M27*'Modelos de referencia'!$I$3+'Datos originales y del modelo'!N27*'Modelos de referencia'!$I$5)/('Modelos de referencia'!$I$3+'Modelos de referencia'!$I$5)=0, "",  ('Datos originales y del modelo'!M27*'Modelos de referencia'!$I$3+'Datos originales y del modelo'!N27*'Modelos de referencia'!$I$5)/('Modelos de referencia'!$I$3+'Modelos de referencia'!$I$5) )</f>
        <v>35.313208319994601</v>
      </c>
      <c r="K27" s="266">
        <f t="shared" si="3"/>
        <v>8.6611714800792772E-3</v>
      </c>
      <c r="L27" s="267">
        <v>41275</v>
      </c>
    </row>
    <row r="28" spans="1:12" ht="16.5" thickTop="1" thickBot="1" x14ac:dyDescent="0.3">
      <c r="A28" s="660"/>
      <c r="B28" s="37">
        <v>41944</v>
      </c>
      <c r="C28" s="97"/>
      <c r="D28" s="98"/>
      <c r="E28" s="261" t="str">
        <f t="shared" si="0"/>
        <v/>
      </c>
      <c r="F28" s="261" t="str">
        <f t="shared" si="1"/>
        <v/>
      </c>
      <c r="G28" s="262" t="str">
        <f t="shared" si="2"/>
        <v/>
      </c>
      <c r="H28" s="294"/>
      <c r="I28" s="294"/>
      <c r="J28" s="265">
        <f>IF( ('Datos originales y del modelo'!M28*'Modelos de referencia'!$I$3+'Datos originales y del modelo'!N28*'Modelos de referencia'!$I$5)/('Modelos de referencia'!$I$3+'Modelos de referencia'!$I$5)=0, "",  ('Datos originales y del modelo'!M28*'Modelos de referencia'!$I$3+'Datos originales y del modelo'!N28*'Modelos de referencia'!$I$5)/('Modelos de referencia'!$I$3+'Modelos de referencia'!$I$5) )</f>
        <v>35.379522540718838</v>
      </c>
      <c r="K28" s="266">
        <f t="shared" si="3"/>
        <v>1.8778871668447827E-3</v>
      </c>
      <c r="L28" s="267">
        <v>41306</v>
      </c>
    </row>
    <row r="29" spans="1:12" ht="16.5" thickTop="1" thickBot="1" x14ac:dyDescent="0.3">
      <c r="A29" s="664"/>
      <c r="B29" s="47">
        <v>41974</v>
      </c>
      <c r="C29" s="185"/>
      <c r="D29" s="186"/>
      <c r="E29" s="295" t="str">
        <f t="shared" si="0"/>
        <v/>
      </c>
      <c r="F29" s="295" t="str">
        <f t="shared" si="1"/>
        <v/>
      </c>
      <c r="G29" s="296" t="str">
        <f t="shared" si="2"/>
        <v/>
      </c>
      <c r="H29" s="297"/>
      <c r="I29" s="297"/>
      <c r="J29" s="298">
        <f>IF( ('Datos originales y del modelo'!M29*'Modelos de referencia'!$I$3+'Datos originales y del modelo'!N29*'Modelos de referencia'!$I$5)/('Modelos de referencia'!$I$3+'Modelos de referencia'!$I$5)=0, "",  ('Datos originales y del modelo'!M29*'Modelos de referencia'!$I$3+'Datos originales y del modelo'!N29*'Modelos de referencia'!$I$5)/('Modelos de referencia'!$I$3+'Modelos de referencia'!$I$5) )</f>
        <v>35.500532986888892</v>
      </c>
      <c r="K29" s="299">
        <f t="shared" si="3"/>
        <v>3.4203527204410555E-3</v>
      </c>
      <c r="L29" s="300">
        <v>41334</v>
      </c>
    </row>
    <row r="30" spans="1:12" ht="15.75" thickBot="1" x14ac:dyDescent="0.3">
      <c r="A30" s="689">
        <v>2015</v>
      </c>
      <c r="B30" s="76">
        <v>42005</v>
      </c>
      <c r="C30" s="181"/>
      <c r="D30" s="182"/>
      <c r="E30" s="269" t="str">
        <f t="shared" si="0"/>
        <v/>
      </c>
      <c r="F30" s="269" t="str">
        <f t="shared" si="1"/>
        <v/>
      </c>
      <c r="G30" s="270" t="str">
        <f t="shared" si="2"/>
        <v/>
      </c>
      <c r="H30" s="301"/>
      <c r="I30" s="301"/>
      <c r="J30" s="273">
        <f>IF( ('Datos originales y del modelo'!M30*'Modelos de referencia'!$I$3+'Datos originales y del modelo'!N30*'Modelos de referencia'!$I$5)/('Modelos de referencia'!$I$3+'Modelos de referencia'!$I$5)=0, "",  ('Datos originales y del modelo'!M30*'Modelos de referencia'!$I$3+'Datos originales y del modelo'!N30*'Modelos de referencia'!$I$5)/('Modelos de referencia'!$I$3+'Modelos de referencia'!$I$5) )</f>
        <v>35.20073336758113</v>
      </c>
      <c r="K30" s="274">
        <f t="shared" si="3"/>
        <v>-8.4449329089928415E-3</v>
      </c>
      <c r="L30" s="275">
        <v>41365</v>
      </c>
    </row>
    <row r="31" spans="1:12" ht="16.5" thickTop="1" thickBot="1" x14ac:dyDescent="0.3">
      <c r="A31" s="657"/>
      <c r="B31" s="51">
        <v>42036</v>
      </c>
      <c r="C31" s="103"/>
      <c r="D31" s="104"/>
      <c r="E31" s="276" t="str">
        <f t="shared" si="0"/>
        <v/>
      </c>
      <c r="F31" s="276" t="str">
        <f t="shared" si="1"/>
        <v/>
      </c>
      <c r="G31" s="277" t="str">
        <f t="shared" si="2"/>
        <v/>
      </c>
      <c r="H31" s="278"/>
      <c r="I31" s="278"/>
      <c r="J31" s="279">
        <f>IF( ('Datos originales y del modelo'!M31*'Modelos de referencia'!$I$3+'Datos originales y del modelo'!N31*'Modelos de referencia'!$I$5)/('Modelos de referencia'!$I$3+'Modelos de referencia'!$I$5)=0, "",  ('Datos originales y del modelo'!M31*'Modelos de referencia'!$I$3+'Datos originales y del modelo'!N31*'Modelos de referencia'!$I$5)/('Modelos de referencia'!$I$3+'Modelos de referencia'!$I$5) )</f>
        <v>35.602558150583448</v>
      </c>
      <c r="K31" s="280">
        <f t="shared" si="3"/>
        <v>1.1415238961253849E-2</v>
      </c>
      <c r="L31" s="281">
        <v>41395</v>
      </c>
    </row>
    <row r="32" spans="1:12" ht="16.5" thickTop="1" thickBot="1" x14ac:dyDescent="0.3">
      <c r="A32" s="657"/>
      <c r="B32" s="51">
        <v>42064</v>
      </c>
      <c r="C32" s="103"/>
      <c r="D32" s="104"/>
      <c r="E32" s="276" t="str">
        <f t="shared" si="0"/>
        <v/>
      </c>
      <c r="F32" s="276" t="str">
        <f t="shared" si="1"/>
        <v/>
      </c>
      <c r="G32" s="277" t="str">
        <f t="shared" si="2"/>
        <v/>
      </c>
      <c r="H32" s="278"/>
      <c r="I32" s="278"/>
      <c r="J32" s="279">
        <f>IF( ('Datos originales y del modelo'!M32*'Modelos de referencia'!$I$3+'Datos originales y del modelo'!N32*'Modelos de referencia'!$I$5)/('Modelos de referencia'!$I$3+'Modelos de referencia'!$I$5)=0, "",  ('Datos originales y del modelo'!M32*'Modelos de referencia'!$I$3+'Datos originales y del modelo'!N32*'Modelos de referencia'!$I$5)/('Modelos de referencia'!$I$3+'Modelos de referencia'!$I$5) )</f>
        <v>35.938669854938233</v>
      </c>
      <c r="K32" s="280">
        <f t="shared" si="3"/>
        <v>9.4406616213693617E-3</v>
      </c>
      <c r="L32" s="281">
        <v>41426</v>
      </c>
    </row>
    <row r="33" spans="1:12" ht="16.5" thickTop="1" thickBot="1" x14ac:dyDescent="0.3">
      <c r="A33" s="657"/>
      <c r="B33" s="51">
        <v>42095</v>
      </c>
      <c r="C33" s="103"/>
      <c r="D33" s="104"/>
      <c r="E33" s="276" t="str">
        <f t="shared" si="0"/>
        <v/>
      </c>
      <c r="F33" s="276" t="str">
        <f t="shared" si="1"/>
        <v/>
      </c>
      <c r="G33" s="277" t="str">
        <f t="shared" si="2"/>
        <v/>
      </c>
      <c r="H33" s="278"/>
      <c r="I33" s="278"/>
      <c r="J33" s="279">
        <f>IF( ('Datos originales y del modelo'!M33*'Modelos de referencia'!$I$3+'Datos originales y del modelo'!N33*'Modelos de referencia'!$I$5)/('Modelos de referencia'!$I$3+'Modelos de referencia'!$I$5)=0, "",  ('Datos originales y del modelo'!M33*'Modelos de referencia'!$I$3+'Datos originales y del modelo'!N33*'Modelos de referencia'!$I$5)/('Modelos de referencia'!$I$3+'Modelos de referencia'!$I$5) )</f>
        <v>36.583517433741832</v>
      </c>
      <c r="K33" s="280">
        <f t="shared" si="3"/>
        <v>1.7943000712225654E-2</v>
      </c>
      <c r="L33" s="281">
        <v>41456</v>
      </c>
    </row>
    <row r="34" spans="1:12" ht="16.5" thickTop="1" thickBot="1" x14ac:dyDescent="0.3">
      <c r="A34" s="657"/>
      <c r="B34" s="51">
        <v>42125</v>
      </c>
      <c r="C34" s="103"/>
      <c r="D34" s="104"/>
      <c r="E34" s="276" t="str">
        <f t="shared" si="0"/>
        <v/>
      </c>
      <c r="F34" s="276" t="str">
        <f t="shared" si="1"/>
        <v/>
      </c>
      <c r="G34" s="277" t="str">
        <f t="shared" si="2"/>
        <v/>
      </c>
      <c r="H34" s="278"/>
      <c r="I34" s="278"/>
      <c r="J34" s="279">
        <f>IF( ('Datos originales y del modelo'!M34*'Modelos de referencia'!$I$3+'Datos originales y del modelo'!N34*'Modelos de referencia'!$I$5)/('Modelos de referencia'!$I$3+'Modelos de referencia'!$I$5)=0, "",  ('Datos originales y del modelo'!M34*'Modelos de referencia'!$I$3+'Datos originales y del modelo'!N34*'Modelos de referencia'!$I$5)/('Modelos de referencia'!$I$3+'Modelos de referencia'!$I$5) )</f>
        <v>36.886800315955902</v>
      </c>
      <c r="K34" s="280">
        <f t="shared" si="3"/>
        <v>8.2901509611086333E-3</v>
      </c>
      <c r="L34" s="281">
        <v>41487</v>
      </c>
    </row>
    <row r="35" spans="1:12" ht="16.5" thickTop="1" thickBot="1" x14ac:dyDescent="0.3">
      <c r="A35" s="657"/>
      <c r="B35" s="51">
        <v>42156</v>
      </c>
      <c r="C35" s="103"/>
      <c r="D35" s="104"/>
      <c r="E35" s="276" t="str">
        <f t="shared" si="0"/>
        <v/>
      </c>
      <c r="F35" s="276" t="str">
        <f t="shared" si="1"/>
        <v/>
      </c>
      <c r="G35" s="277" t="str">
        <f t="shared" si="2"/>
        <v/>
      </c>
      <c r="H35" s="278"/>
      <c r="I35" s="278"/>
      <c r="J35" s="279">
        <f>IF( ('Datos originales y del modelo'!M35*'Modelos de referencia'!$I$3+'Datos originales y del modelo'!N35*'Modelos de referencia'!$I$5)/('Modelos de referencia'!$I$3+'Modelos de referencia'!$I$5)=0, "",  ('Datos originales y del modelo'!M35*'Modelos de referencia'!$I$3+'Datos originales y del modelo'!N35*'Modelos de referencia'!$I$5)/('Modelos de referencia'!$I$3+'Modelos de referencia'!$I$5) )</f>
        <v>37.842353498536774</v>
      </c>
      <c r="K35" s="280">
        <f t="shared" si="3"/>
        <v>2.5905016818916993E-2</v>
      </c>
      <c r="L35" s="281">
        <v>41518</v>
      </c>
    </row>
    <row r="36" spans="1:12" ht="16.5" thickTop="1" thickBot="1" x14ac:dyDescent="0.3">
      <c r="A36" s="657"/>
      <c r="B36" s="51">
        <v>42186</v>
      </c>
      <c r="C36" s="103"/>
      <c r="D36" s="104"/>
      <c r="E36" s="276" t="str">
        <f t="shared" si="0"/>
        <v/>
      </c>
      <c r="F36" s="276" t="str">
        <f t="shared" si="1"/>
        <v/>
      </c>
      <c r="G36" s="277" t="str">
        <f t="shared" si="2"/>
        <v/>
      </c>
      <c r="H36" s="278"/>
      <c r="I36" s="278"/>
      <c r="J36" s="279">
        <f>IF( ('Datos originales y del modelo'!M36*'Modelos de referencia'!$I$3+'Datos originales y del modelo'!N36*'Modelos de referencia'!$I$5)/('Modelos de referencia'!$I$3+'Modelos de referencia'!$I$5)=0, "",  ('Datos originales y del modelo'!M36*'Modelos de referencia'!$I$3+'Datos originales y del modelo'!N36*'Modelos de referencia'!$I$5)/('Modelos de referencia'!$I$3+'Modelos de referencia'!$I$5) )</f>
        <v>39.88063531291224</v>
      </c>
      <c r="K36" s="280">
        <f t="shared" si="3"/>
        <v>5.386244844560939E-2</v>
      </c>
      <c r="L36" s="281">
        <v>41548</v>
      </c>
    </row>
    <row r="37" spans="1:12" ht="16.5" thickTop="1" thickBot="1" x14ac:dyDescent="0.3">
      <c r="A37" s="657"/>
      <c r="B37" s="51">
        <v>42217</v>
      </c>
      <c r="C37" s="103"/>
      <c r="D37" s="104"/>
      <c r="E37" s="276" t="str">
        <f t="shared" si="0"/>
        <v/>
      </c>
      <c r="F37" s="276" t="str">
        <f t="shared" si="1"/>
        <v/>
      </c>
      <c r="G37" s="277" t="str">
        <f t="shared" si="2"/>
        <v/>
      </c>
      <c r="H37" s="278"/>
      <c r="I37" s="278"/>
      <c r="J37" s="279">
        <f>IF( ('Datos originales y del modelo'!M37*'Modelos de referencia'!$I$3+'Datos originales y del modelo'!N37*'Modelos de referencia'!$I$5)/('Modelos de referencia'!$I$3+'Modelos de referencia'!$I$5)=0, "",  ('Datos originales y del modelo'!M37*'Modelos de referencia'!$I$3+'Datos originales y del modelo'!N37*'Modelos de referencia'!$I$5)/('Modelos de referencia'!$I$3+'Modelos de referencia'!$I$5) )</f>
        <v>40.697505919733167</v>
      </c>
      <c r="K37" s="280">
        <f t="shared" si="3"/>
        <v>2.0482888509964381E-2</v>
      </c>
      <c r="L37" s="281">
        <v>41579</v>
      </c>
    </row>
    <row r="38" spans="1:12" ht="16.5" thickTop="1" thickBot="1" x14ac:dyDescent="0.3">
      <c r="A38" s="657"/>
      <c r="B38" s="51">
        <v>42248</v>
      </c>
      <c r="C38" s="103"/>
      <c r="D38" s="104"/>
      <c r="E38" s="276" t="str">
        <f t="shared" si="0"/>
        <v/>
      </c>
      <c r="F38" s="276" t="str">
        <f t="shared" si="1"/>
        <v/>
      </c>
      <c r="G38" s="277" t="str">
        <f t="shared" si="2"/>
        <v/>
      </c>
      <c r="H38" s="278"/>
      <c r="I38" s="278"/>
      <c r="J38" s="279">
        <f>IF( ('Datos originales y del modelo'!M38*'Modelos de referencia'!$I$3+'Datos originales y del modelo'!N38*'Modelos de referencia'!$I$5)/('Modelos de referencia'!$I$3+'Modelos de referencia'!$I$5)=0, "",  ('Datos originales y del modelo'!M38*'Modelos de referencia'!$I$3+'Datos originales y del modelo'!N38*'Modelos de referencia'!$I$5)/('Modelos de referencia'!$I$3+'Modelos de referencia'!$I$5) )</f>
        <v>41.208211523510428</v>
      </c>
      <c r="K38" s="280">
        <f t="shared" si="3"/>
        <v>1.2548818219586089E-2</v>
      </c>
      <c r="L38" s="281">
        <v>41609</v>
      </c>
    </row>
    <row r="39" spans="1:12" ht="16.5" thickTop="1" thickBot="1" x14ac:dyDescent="0.3">
      <c r="A39" s="657"/>
      <c r="B39" s="51">
        <v>42278</v>
      </c>
      <c r="C39" s="103"/>
      <c r="D39" s="104"/>
      <c r="E39" s="276" t="str">
        <f t="shared" si="0"/>
        <v/>
      </c>
      <c r="F39" s="276" t="str">
        <f t="shared" si="1"/>
        <v/>
      </c>
      <c r="G39" s="277" t="str">
        <f t="shared" si="2"/>
        <v/>
      </c>
      <c r="H39" s="278"/>
      <c r="I39" s="278"/>
      <c r="J39" s="279">
        <f>IF( ('Datos originales y del modelo'!M51*'Modelos de referencia'!$I$3+'Datos originales y del modelo'!N51*'Modelos de referencia'!$I$5)/('Modelos de referencia'!$I$3+'Modelos de referencia'!$I$5)=0, "",  ('Datos originales y del modelo'!M51*'Modelos de referencia'!$I$3+'Datos originales y del modelo'!N51*'Modelos de referencia'!$I$5)/('Modelos de referencia'!$I$3+'Modelos de referencia'!$I$5) )</f>
        <v>41.520541529597772</v>
      </c>
      <c r="K39" s="280">
        <f t="shared" si="3"/>
        <v>7.5793147661638027E-3</v>
      </c>
      <c r="L39" s="281">
        <v>41640</v>
      </c>
    </row>
    <row r="40" spans="1:12" ht="16.5" thickTop="1" thickBot="1" x14ac:dyDescent="0.3">
      <c r="A40" s="657"/>
      <c r="B40" s="51">
        <v>42309</v>
      </c>
      <c r="C40" s="103"/>
      <c r="D40" s="104"/>
      <c r="E40" s="276" t="str">
        <f t="shared" si="0"/>
        <v/>
      </c>
      <c r="F40" s="276" t="str">
        <f t="shared" si="1"/>
        <v/>
      </c>
      <c r="G40" s="277" t="str">
        <f t="shared" si="2"/>
        <v/>
      </c>
      <c r="H40" s="278"/>
      <c r="I40" s="278"/>
      <c r="J40" s="279">
        <f>IF( ('Datos originales y del modelo'!M52*'Modelos de referencia'!$I$3+'Datos originales y del modelo'!N52*'Modelos de referencia'!$I$5)/('Modelos de referencia'!$I$3+'Modelos de referencia'!$I$5)=0, "",  ('Datos originales y del modelo'!M52*'Modelos de referencia'!$I$3+'Datos originales y del modelo'!N52*'Modelos de referencia'!$I$5)/('Modelos de referencia'!$I$3+'Modelos de referencia'!$I$5) )</f>
        <v>41.323624031119614</v>
      </c>
      <c r="K40" s="280">
        <f t="shared" si="3"/>
        <v>-4.7426524612590448E-3</v>
      </c>
      <c r="L40" s="281">
        <v>41671</v>
      </c>
    </row>
    <row r="41" spans="1:12" ht="16.5" thickTop="1" thickBot="1" x14ac:dyDescent="0.3">
      <c r="A41" s="690"/>
      <c r="B41" s="77">
        <v>42339</v>
      </c>
      <c r="C41" s="179"/>
      <c r="D41" s="180"/>
      <c r="E41" s="282" t="str">
        <f t="shared" si="0"/>
        <v/>
      </c>
      <c r="F41" s="282" t="str">
        <f t="shared" si="1"/>
        <v/>
      </c>
      <c r="G41" s="283" t="str">
        <f t="shared" si="2"/>
        <v/>
      </c>
      <c r="H41" s="284"/>
      <c r="I41" s="284"/>
      <c r="J41" s="285">
        <f>IF( ('Datos originales y del modelo'!M53*'Modelos de referencia'!$I$3+'Datos originales y del modelo'!N53*'Modelos de referencia'!$I$5)/('Modelos de referencia'!$I$3+'Modelos de referencia'!$I$5)=0, "",  ('Datos originales y del modelo'!M53*'Modelos de referencia'!$I$3+'Datos originales y del modelo'!N53*'Modelos de referencia'!$I$5)/('Modelos de referencia'!$I$3+'Modelos de referencia'!$I$5) )</f>
        <v>41.457109429703145</v>
      </c>
      <c r="K41" s="286">
        <f t="shared" si="3"/>
        <v>3.2302442419620547E-3</v>
      </c>
      <c r="L41" s="287">
        <v>41699</v>
      </c>
    </row>
    <row r="42" spans="1:12" ht="15.75" thickBot="1" x14ac:dyDescent="0.3">
      <c r="A42" s="659">
        <v>2016</v>
      </c>
      <c r="B42" s="46">
        <v>42370</v>
      </c>
      <c r="C42" s="187"/>
      <c r="D42" s="188"/>
      <c r="E42" s="288" t="str">
        <f t="shared" si="0"/>
        <v/>
      </c>
      <c r="F42" s="288" t="str">
        <f t="shared" si="1"/>
        <v/>
      </c>
      <c r="G42" s="289" t="str">
        <f t="shared" si="2"/>
        <v/>
      </c>
      <c r="H42" s="290"/>
      <c r="I42" s="290"/>
      <c r="J42" s="291">
        <f>IF( ('Datos originales y del modelo'!M54*'Modelos de referencia'!$I$3+'Datos originales y del modelo'!N54*'Modelos de referencia'!$I$5)/('Modelos de referencia'!$I$3+'Modelos de referencia'!$I$5)=0, "",  ('Datos originales y del modelo'!M54*'Modelos de referencia'!$I$3+'Datos originales y del modelo'!N54*'Modelos de referencia'!$I$5)/('Modelos de referencia'!$I$3+'Modelos de referencia'!$I$5) )</f>
        <v>39.328019685527075</v>
      </c>
      <c r="K42" s="292">
        <f t="shared" si="3"/>
        <v>-5.1356444611418639E-2</v>
      </c>
      <c r="L42" s="293">
        <v>41730</v>
      </c>
    </row>
    <row r="43" spans="1:12" ht="16.5" thickTop="1" thickBot="1" x14ac:dyDescent="0.3">
      <c r="A43" s="660"/>
      <c r="B43" s="37">
        <v>42401</v>
      </c>
      <c r="C43" s="97"/>
      <c r="D43" s="98"/>
      <c r="E43" s="261" t="str">
        <f t="shared" si="0"/>
        <v/>
      </c>
      <c r="F43" s="261" t="str">
        <f t="shared" si="1"/>
        <v/>
      </c>
      <c r="G43" s="262" t="str">
        <f t="shared" si="2"/>
        <v/>
      </c>
      <c r="H43" s="294"/>
      <c r="I43" s="294"/>
      <c r="J43" s="265">
        <f>IF( ('Datos originales y del modelo'!M55*'Modelos de referencia'!$I$3+'Datos originales y del modelo'!N55*'Modelos de referencia'!$I$5)/('Modelos de referencia'!$I$3+'Modelos de referencia'!$I$5)=0, "",  ('Datos originales y del modelo'!M55*'Modelos de referencia'!$I$3+'Datos originales y del modelo'!N55*'Modelos de referencia'!$I$5)/('Modelos de referencia'!$I$3+'Modelos de referencia'!$I$5) )</f>
        <v>38.861705464802839</v>
      </c>
      <c r="K43" s="266">
        <f t="shared" si="3"/>
        <v>-1.1857048090724076E-2</v>
      </c>
      <c r="L43" s="267">
        <v>41760</v>
      </c>
    </row>
    <row r="44" spans="1:12" ht="16.5" thickTop="1" thickBot="1" x14ac:dyDescent="0.3">
      <c r="A44" s="660"/>
      <c r="B44" s="37">
        <v>42430</v>
      </c>
      <c r="C44" s="97"/>
      <c r="D44" s="98"/>
      <c r="E44" s="261" t="str">
        <f t="shared" si="0"/>
        <v/>
      </c>
      <c r="F44" s="261" t="str">
        <f t="shared" si="1"/>
        <v/>
      </c>
      <c r="G44" s="262" t="str">
        <f t="shared" si="2"/>
        <v/>
      </c>
      <c r="H44" s="294"/>
      <c r="I44" s="294"/>
      <c r="J44" s="265">
        <f>IF( ('Datos originales y del modelo'!M56*'Modelos de referencia'!$I$3+'Datos originales y del modelo'!N56*'Modelos de referencia'!$I$5)/('Modelos de referencia'!$I$3+'Modelos de referencia'!$I$5)=0, "",  ('Datos originales y del modelo'!M56*'Modelos de referencia'!$I$3+'Datos originales y del modelo'!N56*'Modelos de referencia'!$I$5)/('Modelos de referencia'!$I$3+'Modelos de referencia'!$I$5) )</f>
        <v>39.052112633218968</v>
      </c>
      <c r="K44" s="266">
        <f t="shared" si="3"/>
        <v>4.8996091689434973E-3</v>
      </c>
      <c r="L44" s="267">
        <v>41791</v>
      </c>
    </row>
    <row r="45" spans="1:12" ht="16.5" thickTop="1" thickBot="1" x14ac:dyDescent="0.3">
      <c r="A45" s="660"/>
      <c r="B45" s="37">
        <v>42461</v>
      </c>
      <c r="C45" s="97"/>
      <c r="D45" s="98"/>
      <c r="E45" s="261" t="str">
        <f t="shared" si="0"/>
        <v/>
      </c>
      <c r="F45" s="261" t="str">
        <f t="shared" si="1"/>
        <v/>
      </c>
      <c r="G45" s="262" t="str">
        <f t="shared" si="2"/>
        <v/>
      </c>
      <c r="H45" s="294"/>
      <c r="I45" s="294"/>
      <c r="J45" s="265">
        <f>IF( ('Datos originales y del modelo'!M57*'Modelos de referencia'!$I$3+'Datos originales y del modelo'!N57*'Modelos de referencia'!$I$5)/('Modelos de referencia'!$I$3+'Modelos de referencia'!$I$5)=0, "",  ('Datos originales y del modelo'!M57*'Modelos de referencia'!$I$3+'Datos originales y del modelo'!N57*'Modelos de referencia'!$I$5)/('Modelos de referencia'!$I$3+'Modelos de referencia'!$I$5) )</f>
        <v>37.48711156538036</v>
      </c>
      <c r="K45" s="266">
        <f t="shared" si="3"/>
        <v>-4.0074683859929516E-2</v>
      </c>
      <c r="L45" s="267">
        <v>41821</v>
      </c>
    </row>
    <row r="46" spans="1:12" ht="16.5" thickTop="1" thickBot="1" x14ac:dyDescent="0.3">
      <c r="A46" s="660"/>
      <c r="B46" s="37">
        <v>42491</v>
      </c>
      <c r="C46" s="97"/>
      <c r="D46" s="98"/>
      <c r="E46" s="261" t="str">
        <f t="shared" si="0"/>
        <v/>
      </c>
      <c r="F46" s="261" t="str">
        <f t="shared" si="1"/>
        <v/>
      </c>
      <c r="G46" s="262" t="str">
        <f t="shared" si="2"/>
        <v/>
      </c>
      <c r="H46" s="294"/>
      <c r="I46" s="294"/>
      <c r="J46" s="265">
        <f>IF( ('Datos originales y del modelo'!M58*'Modelos de referencia'!$I$3+'Datos originales y del modelo'!N58*'Modelos de referencia'!$I$5)/('Modelos de referencia'!$I$3+'Modelos de referencia'!$I$5)=0, "",  ('Datos originales y del modelo'!M58*'Modelos de referencia'!$I$3+'Datos originales y del modelo'!N58*'Modelos de referencia'!$I$5)/('Modelos de referencia'!$I$3+'Modelos de referencia'!$I$5) )</f>
        <v>37.365900738518064</v>
      </c>
      <c r="K46" s="266">
        <f t="shared" si="3"/>
        <v>-3.2334000087175241E-3</v>
      </c>
      <c r="L46" s="267">
        <v>41852</v>
      </c>
    </row>
    <row r="47" spans="1:12" ht="16.5" thickTop="1" thickBot="1" x14ac:dyDescent="0.3">
      <c r="A47" s="660"/>
      <c r="B47" s="37">
        <v>42522</v>
      </c>
      <c r="C47" s="97"/>
      <c r="D47" s="98"/>
      <c r="E47" s="261" t="str">
        <f t="shared" si="0"/>
        <v/>
      </c>
      <c r="F47" s="261" t="str">
        <f t="shared" si="1"/>
        <v/>
      </c>
      <c r="G47" s="262" t="str">
        <f t="shared" si="2"/>
        <v/>
      </c>
      <c r="H47" s="294"/>
      <c r="I47" s="294"/>
      <c r="J47" s="265">
        <f>IF( ('Datos originales y del modelo'!M59*'Modelos de referencia'!$I$3+'Datos originales y del modelo'!N59*'Modelos de referencia'!$I$5)/('Modelos de referencia'!$I$3+'Modelos de referencia'!$I$5)=0, "",  ('Datos originales y del modelo'!M59*'Modelos de referencia'!$I$3+'Datos originales y del modelo'!N59*'Modelos de referencia'!$I$5)/('Modelos de referencia'!$I$3+'Modelos de referencia'!$I$5) )</f>
        <v>37.711204513072254</v>
      </c>
      <c r="K47" s="266">
        <f t="shared" si="3"/>
        <v>9.2411468137909569E-3</v>
      </c>
      <c r="L47" s="267">
        <v>41883</v>
      </c>
    </row>
    <row r="48" spans="1:12" ht="16.5" thickTop="1" thickBot="1" x14ac:dyDescent="0.3">
      <c r="A48" s="660"/>
      <c r="B48" s="37">
        <v>42552</v>
      </c>
      <c r="C48" s="97"/>
      <c r="D48" s="98"/>
      <c r="E48" s="261" t="str">
        <f t="shared" si="0"/>
        <v/>
      </c>
      <c r="F48" s="261" t="str">
        <f t="shared" si="1"/>
        <v/>
      </c>
      <c r="G48" s="262" t="str">
        <f t="shared" si="2"/>
        <v/>
      </c>
      <c r="H48" s="294"/>
      <c r="I48" s="294"/>
      <c r="J48" s="265">
        <f>IF( ('Datos originales y del modelo'!M60*'Modelos de referencia'!$I$3+'Datos originales y del modelo'!N60*'Modelos de referencia'!$I$5)/('Modelos de referencia'!$I$3+'Modelos de referencia'!$I$5)=0, "",  ('Datos originales y del modelo'!M60*'Modelos de referencia'!$I$3+'Datos originales y del modelo'!N60*'Modelos de referencia'!$I$5)/('Modelos de referencia'!$I$3+'Modelos de referencia'!$I$5) )</f>
        <v>36.979087701740468</v>
      </c>
      <c r="K48" s="266">
        <f t="shared" si="3"/>
        <v>-1.9413774255818361E-2</v>
      </c>
      <c r="L48" s="267">
        <v>41913</v>
      </c>
    </row>
    <row r="49" spans="1:12" ht="16.5" thickTop="1" thickBot="1" x14ac:dyDescent="0.3">
      <c r="A49" s="660"/>
      <c r="B49" s="37">
        <v>42583</v>
      </c>
      <c r="C49" s="97"/>
      <c r="D49" s="98"/>
      <c r="E49" s="261" t="str">
        <f t="shared" si="0"/>
        <v/>
      </c>
      <c r="F49" s="261" t="str">
        <f t="shared" si="1"/>
        <v/>
      </c>
      <c r="G49" s="262" t="str">
        <f t="shared" si="2"/>
        <v/>
      </c>
      <c r="H49" s="294"/>
      <c r="I49" s="294"/>
      <c r="J49" s="265">
        <f>IF( ('Datos originales y del modelo'!M61*'Modelos de referencia'!$I$3+'Datos originales y del modelo'!N61*'Modelos de referencia'!$I$5)/('Modelos de referencia'!$I$3+'Modelos de referencia'!$I$5)=0, "",  ('Datos originales y del modelo'!M61*'Modelos de referencia'!$I$3+'Datos originales y del modelo'!N61*'Modelos de referencia'!$I$5)/('Modelos de referencia'!$I$3+'Modelos de referencia'!$I$5) )</f>
        <v>37.091362273461705</v>
      </c>
      <c r="K49" s="266">
        <f t="shared" si="3"/>
        <v>3.0361639158542619E-3</v>
      </c>
      <c r="L49" s="267">
        <v>41944</v>
      </c>
    </row>
    <row r="50" spans="1:12" ht="16.5" thickTop="1" thickBot="1" x14ac:dyDescent="0.3">
      <c r="A50" s="660"/>
      <c r="B50" s="37">
        <v>42614</v>
      </c>
      <c r="C50" s="97"/>
      <c r="D50" s="98"/>
      <c r="E50" s="261" t="str">
        <f t="shared" si="0"/>
        <v/>
      </c>
      <c r="F50" s="261" t="str">
        <f t="shared" si="1"/>
        <v/>
      </c>
      <c r="G50" s="262" t="str">
        <f t="shared" si="2"/>
        <v/>
      </c>
      <c r="H50" s="294"/>
      <c r="I50" s="294"/>
      <c r="J50" s="265">
        <f>IF( ('Datos originales y del modelo'!M62*'Modelos de referencia'!$I$3+'Datos originales y del modelo'!N62*'Modelos de referencia'!$I$5)/('Modelos de referencia'!$I$3+'Modelos de referencia'!$I$5)=0, "",  ('Datos originales y del modelo'!M62*'Modelos de referencia'!$I$3+'Datos originales y del modelo'!N62*'Modelos de referencia'!$I$5)/('Modelos de referencia'!$I$3+'Modelos de referencia'!$I$5) )</f>
        <v>37.275148243083578</v>
      </c>
      <c r="K50" s="266">
        <f t="shared" si="3"/>
        <v>4.9549533464661177E-3</v>
      </c>
      <c r="L50" s="267">
        <v>41974</v>
      </c>
    </row>
    <row r="51" spans="1:12" ht="16.5" thickTop="1" thickBot="1" x14ac:dyDescent="0.3">
      <c r="A51" s="660"/>
      <c r="B51" s="37">
        <v>42644</v>
      </c>
      <c r="C51" s="97"/>
      <c r="D51" s="98"/>
      <c r="E51" s="261" t="str">
        <f t="shared" si="0"/>
        <v/>
      </c>
      <c r="F51" s="261" t="str">
        <f t="shared" si="1"/>
        <v/>
      </c>
      <c r="G51" s="262" t="str">
        <f t="shared" si="2"/>
        <v/>
      </c>
      <c r="H51" s="294"/>
      <c r="I51" s="294"/>
      <c r="J51" s="265">
        <f>IF( ('Datos originales y del modelo'!M63*'Modelos de referencia'!$I$3+'Datos originales y del modelo'!N63*'Modelos de referencia'!$I$5)/('Modelos de referencia'!$I$3+'Modelos de referencia'!$I$5)=0, "",  ('Datos originales y del modelo'!M63*'Modelos de referencia'!$I$3+'Datos originales y del modelo'!N63*'Modelos de referencia'!$I$5)/('Modelos de referencia'!$I$3+'Modelos de referencia'!$I$5) )</f>
        <v>36.017224569789796</v>
      </c>
      <c r="K51" s="266">
        <f t="shared" si="3"/>
        <v>-3.3746979759555762E-2</v>
      </c>
      <c r="L51" s="267">
        <v>42005</v>
      </c>
    </row>
    <row r="52" spans="1:12" ht="16.5" thickTop="1" thickBot="1" x14ac:dyDescent="0.3">
      <c r="A52" s="660"/>
      <c r="B52" s="37">
        <v>42675</v>
      </c>
      <c r="C52" s="97"/>
      <c r="D52" s="98"/>
      <c r="E52" s="261" t="str">
        <f t="shared" si="0"/>
        <v/>
      </c>
      <c r="F52" s="261" t="str">
        <f t="shared" si="1"/>
        <v/>
      </c>
      <c r="G52" s="262" t="str">
        <f t="shared" si="2"/>
        <v/>
      </c>
      <c r="H52" s="294"/>
      <c r="I52" s="294"/>
      <c r="J52" s="265">
        <f>IF( ('Datos originales y del modelo'!M64*'Modelos de referencia'!$I$3+'Datos originales y del modelo'!N64*'Modelos de referencia'!$I$5)/('Modelos de referencia'!$I$3+'Modelos de referencia'!$I$5)=0, "",  ('Datos originales y del modelo'!M64*'Modelos de referencia'!$I$3+'Datos originales y del modelo'!N64*'Modelos de referencia'!$I$5)/('Modelos de referencia'!$I$3+'Modelos de referencia'!$I$5) )</f>
        <v>35.562673290670112</v>
      </c>
      <c r="K52" s="266">
        <f t="shared" si="3"/>
        <v>-1.2620386066641842E-2</v>
      </c>
      <c r="L52" s="267">
        <v>42036</v>
      </c>
    </row>
    <row r="53" spans="1:12" ht="16.5" thickTop="1" thickBot="1" x14ac:dyDescent="0.3">
      <c r="A53" s="664"/>
      <c r="B53" s="47">
        <v>42705</v>
      </c>
      <c r="C53" s="189"/>
      <c r="D53" s="190"/>
      <c r="E53" s="295" t="str">
        <f t="shared" si="0"/>
        <v/>
      </c>
      <c r="F53" s="295" t="str">
        <f t="shared" si="1"/>
        <v/>
      </c>
      <c r="G53" s="296" t="str">
        <f t="shared" si="2"/>
        <v/>
      </c>
      <c r="H53" s="297"/>
      <c r="I53" s="297"/>
      <c r="J53" s="298">
        <f>IF( ('Datos originales y del modelo'!M65*'Modelos de referencia'!$I$3+'Datos originales y del modelo'!N65*'Modelos de referencia'!$I$5)/('Modelos de referencia'!$I$3+'Modelos de referencia'!$I$5)=0, "",  ('Datos originales y del modelo'!M65*'Modelos de referencia'!$I$3+'Datos originales y del modelo'!N65*'Modelos de referencia'!$I$5)/('Modelos de referencia'!$I$3+'Modelos de referencia'!$I$5) )</f>
        <v>34.519228376712142</v>
      </c>
      <c r="K53" s="299">
        <f t="shared" si="3"/>
        <v>-2.9341014535926857E-2</v>
      </c>
      <c r="L53" s="300">
        <v>42064</v>
      </c>
    </row>
    <row r="54" spans="1:12" ht="15.75" thickBot="1" x14ac:dyDescent="0.3">
      <c r="A54" s="689">
        <v>2017</v>
      </c>
      <c r="B54" s="76">
        <v>42736</v>
      </c>
      <c r="C54" s="181"/>
      <c r="D54" s="182"/>
      <c r="E54" s="269" t="str">
        <f t="shared" si="0"/>
        <v/>
      </c>
      <c r="F54" s="269" t="str">
        <f t="shared" si="1"/>
        <v/>
      </c>
      <c r="G54" s="270" t="str">
        <f t="shared" si="2"/>
        <v/>
      </c>
      <c r="H54" s="301"/>
      <c r="I54" s="301"/>
      <c r="J54" s="273">
        <f>IF( ('Datos originales y del modelo'!M66*'Modelos de referencia'!$I$3+'Datos originales y del modelo'!N66*'Modelos de referencia'!$I$5)/('Modelos de referencia'!$I$3+'Modelos de referencia'!$I$5)=0, "",  ('Datos originales y del modelo'!M66*'Modelos de referencia'!$I$3+'Datos originales y del modelo'!N66*'Modelos de referencia'!$I$5)/('Modelos de referencia'!$I$3+'Modelos de referencia'!$I$5) )</f>
        <v>32.872756395598465</v>
      </c>
      <c r="K54" s="274">
        <f t="shared" si="3"/>
        <v>-4.7697241755972897E-2</v>
      </c>
      <c r="L54" s="275">
        <v>42095</v>
      </c>
    </row>
    <row r="55" spans="1:12" ht="16.5" thickTop="1" thickBot="1" x14ac:dyDescent="0.3">
      <c r="A55" s="657"/>
      <c r="B55" s="51">
        <v>42767</v>
      </c>
      <c r="C55" s="103"/>
      <c r="D55" s="104"/>
      <c r="E55" s="276" t="str">
        <f t="shared" si="0"/>
        <v/>
      </c>
      <c r="F55" s="276" t="str">
        <f t="shared" si="1"/>
        <v/>
      </c>
      <c r="G55" s="277" t="str">
        <f t="shared" si="2"/>
        <v/>
      </c>
      <c r="H55" s="278"/>
      <c r="I55" s="278"/>
      <c r="J55" s="279">
        <f>IF( ('Datos originales y del modelo'!M67*'Modelos de referencia'!$I$3+'Datos originales y del modelo'!N67*'Modelos de referencia'!$I$5)/('Modelos de referencia'!$I$3+'Modelos de referencia'!$I$5)=0, "",  ('Datos originales y del modelo'!M67*'Modelos de referencia'!$I$3+'Datos originales y del modelo'!N67*'Modelos de referencia'!$I$5)/('Modelos de referencia'!$I$3+'Modelos de referencia'!$I$5) )</f>
        <v>32.215178049323043</v>
      </c>
      <c r="K55" s="280">
        <f t="shared" si="3"/>
        <v>-2.0003748342912631E-2</v>
      </c>
      <c r="L55" s="281">
        <v>42125</v>
      </c>
    </row>
    <row r="56" spans="1:12" ht="16.5" thickTop="1" thickBot="1" x14ac:dyDescent="0.3">
      <c r="A56" s="657"/>
      <c r="B56" s="51">
        <v>42795</v>
      </c>
      <c r="C56" s="103"/>
      <c r="D56" s="104"/>
      <c r="E56" s="276" t="str">
        <f t="shared" si="0"/>
        <v/>
      </c>
      <c r="F56" s="276" t="str">
        <f t="shared" si="1"/>
        <v/>
      </c>
      <c r="G56" s="277" t="str">
        <f t="shared" si="2"/>
        <v/>
      </c>
      <c r="H56" s="278"/>
      <c r="I56" s="278"/>
      <c r="J56" s="279">
        <f>IF( ('Datos originales y del modelo'!M68*'Modelos de referencia'!$I$3+'Datos originales y del modelo'!N68*'Modelos de referencia'!$I$5)/('Modelos de referencia'!$I$3+'Modelos de referencia'!$I$5)=0, "",  ('Datos originales y del modelo'!M68*'Modelos de referencia'!$I$3+'Datos originales y del modelo'!N68*'Modelos de referencia'!$I$5)/('Modelos de referencia'!$I$3+'Modelos de referencia'!$I$5) )</f>
        <v>31.821743813751187</v>
      </c>
      <c r="K56" s="280">
        <f t="shared" si="3"/>
        <v>-1.2212697846011866E-2</v>
      </c>
      <c r="L56" s="281">
        <v>42156</v>
      </c>
    </row>
    <row r="57" spans="1:12" ht="16.5" thickTop="1" thickBot="1" x14ac:dyDescent="0.3">
      <c r="A57" s="657"/>
      <c r="B57" s="51">
        <v>42826</v>
      </c>
      <c r="C57" s="103"/>
      <c r="D57" s="104"/>
      <c r="E57" s="276" t="str">
        <f t="shared" si="0"/>
        <v/>
      </c>
      <c r="F57" s="276" t="str">
        <f t="shared" si="1"/>
        <v/>
      </c>
      <c r="G57" s="277" t="str">
        <f t="shared" si="2"/>
        <v/>
      </c>
      <c r="H57" s="278"/>
      <c r="I57" s="278"/>
      <c r="J57" s="279">
        <f>IF( ('Datos originales y del modelo'!M69*'Modelos de referencia'!$I$3+'Datos originales y del modelo'!N69*'Modelos de referencia'!$I$5)/('Modelos de referencia'!$I$3+'Modelos de referencia'!$I$5)=0, "",  ('Datos originales y del modelo'!M69*'Modelos de referencia'!$I$3+'Datos originales y del modelo'!N69*'Modelos de referencia'!$I$5)/('Modelos de referencia'!$I$3+'Modelos de referencia'!$I$5) )</f>
        <v>31.38740145803261</v>
      </c>
      <c r="K57" s="280">
        <f t="shared" si="3"/>
        <v>-1.3649231741061363E-2</v>
      </c>
      <c r="L57" s="281">
        <v>42186</v>
      </c>
    </row>
    <row r="58" spans="1:12" ht="16.5" thickTop="1" thickBot="1" x14ac:dyDescent="0.3">
      <c r="A58" s="657"/>
      <c r="B58" s="51">
        <v>42856</v>
      </c>
      <c r="C58" s="103"/>
      <c r="D58" s="104"/>
      <c r="E58" s="276" t="str">
        <f t="shared" si="0"/>
        <v/>
      </c>
      <c r="F58" s="276" t="str">
        <f t="shared" si="1"/>
        <v/>
      </c>
      <c r="G58" s="277" t="str">
        <f t="shared" si="2"/>
        <v/>
      </c>
      <c r="H58" s="278"/>
      <c r="I58" s="278"/>
      <c r="J58" s="279">
        <f>IF( ('Datos originales y del modelo'!M70*'Modelos de referencia'!$I$3+'Datos originales y del modelo'!N70*'Modelos de referencia'!$I$5)/('Modelos de referencia'!$I$3+'Modelos de referencia'!$I$5)=0, "",  ('Datos originales y del modelo'!M70*'Modelos de referencia'!$I$3+'Datos originales y del modelo'!N70*'Modelos de referencia'!$I$5)/('Modelos de referencia'!$I$3+'Modelos de referencia'!$I$5) )</f>
        <v>31.751545568736173</v>
      </c>
      <c r="K58" s="280">
        <f t="shared" si="3"/>
        <v>1.1601601081582036E-2</v>
      </c>
      <c r="L58" s="281">
        <v>42217</v>
      </c>
    </row>
    <row r="59" spans="1:12" ht="16.5" thickTop="1" thickBot="1" x14ac:dyDescent="0.3">
      <c r="A59" s="657"/>
      <c r="B59" s="51">
        <v>42887</v>
      </c>
      <c r="C59" s="103"/>
      <c r="D59" s="104"/>
      <c r="E59" s="276" t="str">
        <f t="shared" si="0"/>
        <v/>
      </c>
      <c r="F59" s="276" t="str">
        <f t="shared" si="1"/>
        <v/>
      </c>
      <c r="G59" s="277" t="str">
        <f t="shared" si="2"/>
        <v/>
      </c>
      <c r="H59" s="278"/>
      <c r="I59" s="278"/>
      <c r="J59" s="279">
        <f>IF( ('Datos originales y del modelo'!M71*'Modelos de referencia'!$I$3+'Datos originales y del modelo'!N71*'Modelos de referencia'!$I$5)/('Modelos de referencia'!$I$3+'Modelos de referencia'!$I$5)=0, "",  ('Datos originales y del modelo'!M71*'Modelos de referencia'!$I$3+'Datos originales y del modelo'!N71*'Modelos de referencia'!$I$5)/('Modelos de referencia'!$I$3+'Modelos de referencia'!$I$5) )</f>
        <v>32.560136496858867</v>
      </c>
      <c r="K59" s="280">
        <f t="shared" si="3"/>
        <v>2.5466191129885241E-2</v>
      </c>
      <c r="L59" s="281">
        <v>42248</v>
      </c>
    </row>
    <row r="60" spans="1:12" ht="16.5" thickTop="1" thickBot="1" x14ac:dyDescent="0.3">
      <c r="A60" s="657"/>
      <c r="B60" s="51">
        <v>42917</v>
      </c>
      <c r="C60" s="103"/>
      <c r="D60" s="104"/>
      <c r="E60" s="276" t="str">
        <f t="shared" si="0"/>
        <v/>
      </c>
      <c r="F60" s="276" t="str">
        <f t="shared" si="1"/>
        <v/>
      </c>
      <c r="G60" s="277" t="str">
        <f t="shared" si="2"/>
        <v/>
      </c>
      <c r="H60" s="278"/>
      <c r="I60" s="278"/>
      <c r="J60" s="279">
        <f>IF( ('Datos originales y del modelo'!M72*'Modelos de referencia'!$I$3+'Datos originales y del modelo'!N72*'Modelos de referencia'!$I$5)/('Modelos de referencia'!$I$3+'Modelos de referencia'!$I$5)=0, "",  ('Datos originales y del modelo'!M72*'Modelos de referencia'!$I$3+'Datos originales y del modelo'!N72*'Modelos de referencia'!$I$5)/('Modelos de referencia'!$I$3+'Modelos de referencia'!$I$5) )</f>
        <v>33.401556247122272</v>
      </c>
      <c r="K60" s="280">
        <f t="shared" si="3"/>
        <v>2.5842021588103004E-2</v>
      </c>
      <c r="L60" s="281">
        <v>42278</v>
      </c>
    </row>
    <row r="61" spans="1:12" ht="16.5" thickTop="1" thickBot="1" x14ac:dyDescent="0.3">
      <c r="A61" s="657"/>
      <c r="B61" s="51">
        <v>42948</v>
      </c>
      <c r="C61" s="103"/>
      <c r="D61" s="104"/>
      <c r="E61" s="276" t="str">
        <f t="shared" si="0"/>
        <v/>
      </c>
      <c r="F61" s="276" t="str">
        <f t="shared" si="1"/>
        <v/>
      </c>
      <c r="G61" s="277" t="str">
        <f t="shared" si="2"/>
        <v/>
      </c>
      <c r="H61" s="278"/>
      <c r="I61" s="278"/>
      <c r="J61" s="279">
        <f>IF( ('Datos originales y del modelo'!M73*'Modelos de referencia'!$I$3+'Datos originales y del modelo'!N73*'Modelos de referencia'!$I$5)/('Modelos de referencia'!$I$3+'Modelos de referencia'!$I$5)=0, "",  ('Datos originales y del modelo'!M73*'Modelos de referencia'!$I$3+'Datos originales y del modelo'!N73*'Modelos de referencia'!$I$5)/('Modelos de referencia'!$I$3+'Modelos de referencia'!$I$5) )</f>
        <v>33.613174242400696</v>
      </c>
      <c r="K61" s="280">
        <f t="shared" si="3"/>
        <v>6.3355729209968459E-3</v>
      </c>
      <c r="L61" s="281">
        <v>42309</v>
      </c>
    </row>
    <row r="62" spans="1:12" ht="16.5" thickTop="1" thickBot="1" x14ac:dyDescent="0.3">
      <c r="A62" s="657"/>
      <c r="B62" s="51">
        <v>42979</v>
      </c>
      <c r="C62" s="103"/>
      <c r="D62" s="104"/>
      <c r="E62" s="276" t="str">
        <f t="shared" si="0"/>
        <v/>
      </c>
      <c r="F62" s="276" t="str">
        <f t="shared" si="1"/>
        <v/>
      </c>
      <c r="G62" s="277" t="str">
        <f t="shared" si="2"/>
        <v/>
      </c>
      <c r="H62" s="278"/>
      <c r="I62" s="278"/>
      <c r="J62" s="279">
        <f>IF( ('Datos originales y del modelo'!M74*'Modelos de referencia'!$I$3+'Datos originales y del modelo'!N74*'Modelos de referencia'!$I$5)/('Modelos de referencia'!$I$3+'Modelos de referencia'!$I$5)=0, "",  ('Datos originales y del modelo'!M74*'Modelos de referencia'!$I$3+'Datos originales y del modelo'!N74*'Modelos de referencia'!$I$5)/('Modelos de referencia'!$I$3+'Modelos de referencia'!$I$5) )</f>
        <v>33.63438506926299</v>
      </c>
      <c r="K62" s="280">
        <f t="shared" si="3"/>
        <v>6.3102718920071688E-4</v>
      </c>
      <c r="L62" s="281">
        <v>42339</v>
      </c>
    </row>
    <row r="63" spans="1:12" ht="16.5" thickTop="1" thickBot="1" x14ac:dyDescent="0.3">
      <c r="A63" s="657"/>
      <c r="B63" s="51">
        <v>43009</v>
      </c>
      <c r="C63" s="103"/>
      <c r="D63" s="104"/>
      <c r="E63" s="276" t="str">
        <f t="shared" si="0"/>
        <v/>
      </c>
      <c r="F63" s="276" t="str">
        <f t="shared" si="1"/>
        <v/>
      </c>
      <c r="G63" s="277" t="str">
        <f t="shared" si="2"/>
        <v/>
      </c>
      <c r="H63" s="278"/>
      <c r="I63" s="278"/>
      <c r="J63" s="279">
        <f>IF( ('Datos originales y del modelo'!M75*'Modelos de referencia'!$I$3+'Datos originales y del modelo'!N75*'Modelos de referencia'!$I$5)/('Modelos de referencia'!$I$3+'Modelos de referencia'!$I$5)=0, "",  ('Datos originales y del modelo'!M75*'Modelos de referencia'!$I$3+'Datos originales y del modelo'!N75*'Modelos de referencia'!$I$5)/('Modelos de referencia'!$I$3+'Modelos de referencia'!$I$5) )</f>
        <v>33.071754492137295</v>
      </c>
      <c r="K63" s="280">
        <f t="shared" si="3"/>
        <v>-1.6727838965007846E-2</v>
      </c>
      <c r="L63" s="281">
        <v>42370</v>
      </c>
    </row>
    <row r="64" spans="1:12" ht="16.5" thickTop="1" thickBot="1" x14ac:dyDescent="0.3">
      <c r="A64" s="657"/>
      <c r="B64" s="51">
        <v>43040</v>
      </c>
      <c r="C64" s="103"/>
      <c r="D64" s="104"/>
      <c r="E64" s="276" t="str">
        <f t="shared" si="0"/>
        <v/>
      </c>
      <c r="F64" s="276" t="str">
        <f t="shared" si="1"/>
        <v/>
      </c>
      <c r="G64" s="277" t="str">
        <f t="shared" si="2"/>
        <v/>
      </c>
      <c r="H64" s="278"/>
      <c r="I64" s="278"/>
      <c r="J64" s="279">
        <f>IF( ('Datos originales y del modelo'!M76*'Modelos de referencia'!$I$3+'Datos originales y del modelo'!N76*'Modelos de referencia'!$I$5)/('Modelos de referencia'!$I$3+'Modelos de referencia'!$I$5)=0, "",  ('Datos originales y del modelo'!M76*'Modelos de referencia'!$I$3+'Datos originales y del modelo'!N76*'Modelos de referencia'!$I$5)/('Modelos de referencia'!$I$3+'Modelos de referencia'!$I$5) )</f>
        <v>32.648518501580448</v>
      </c>
      <c r="K64" s="280">
        <f t="shared" si="3"/>
        <v>-1.2797506423720906E-2</v>
      </c>
      <c r="L64" s="281">
        <v>42401</v>
      </c>
    </row>
    <row r="65" spans="1:12" ht="16.5" thickTop="1" thickBot="1" x14ac:dyDescent="0.3">
      <c r="A65" s="690"/>
      <c r="B65" s="77">
        <v>43070</v>
      </c>
      <c r="C65" s="179"/>
      <c r="D65" s="180"/>
      <c r="E65" s="282" t="str">
        <f t="shared" si="0"/>
        <v/>
      </c>
      <c r="F65" s="282" t="str">
        <f t="shared" si="1"/>
        <v/>
      </c>
      <c r="G65" s="283" t="str">
        <f t="shared" si="2"/>
        <v/>
      </c>
      <c r="H65" s="284"/>
      <c r="I65" s="284"/>
      <c r="J65" s="285">
        <f>IF( ('Datos originales y del modelo'!M77*'Modelos de referencia'!$I$3+'Datos originales y del modelo'!N77*'Modelos de referencia'!$I$5)/('Modelos de referencia'!$I$3+'Modelos de referencia'!$I$5)=0, "",  ('Datos originales y del modelo'!M77*'Modelos de referencia'!$I$3+'Datos originales y del modelo'!N77*'Modelos de referencia'!$I$5)/('Modelos de referencia'!$I$3+'Modelos de referencia'!$I$5) )</f>
        <v>32.11871674659546</v>
      </c>
      <c r="K65" s="286">
        <f t="shared" si="3"/>
        <v>-1.6227436321784139E-2</v>
      </c>
      <c r="L65" s="287">
        <v>42430</v>
      </c>
    </row>
    <row r="66" spans="1:12" ht="15.75" thickBot="1" x14ac:dyDescent="0.3">
      <c r="A66" s="659">
        <v>2018</v>
      </c>
      <c r="B66" s="46">
        <v>43101</v>
      </c>
      <c r="C66" s="187"/>
      <c r="D66" s="188"/>
      <c r="E66" s="288" t="str">
        <f t="shared" si="0"/>
        <v/>
      </c>
      <c r="F66" s="288" t="str">
        <f t="shared" si="1"/>
        <v/>
      </c>
      <c r="G66" s="289" t="str">
        <f t="shared" si="2"/>
        <v/>
      </c>
      <c r="H66" s="290"/>
      <c r="I66" s="290"/>
      <c r="J66" s="291">
        <f>IF( ('Datos originales y del modelo'!M78*'Modelos de referencia'!$I$3+'Datos originales y del modelo'!N78*'Modelos de referencia'!$I$5)/('Modelos de referencia'!$I$3+'Modelos de referencia'!$I$5)=0, "",  ('Datos originales y del modelo'!M78*'Modelos de referencia'!$I$3+'Datos originales y del modelo'!N78*'Modelos de referencia'!$I$5)/('Modelos de referencia'!$I$3+'Modelos de referencia'!$I$5) )</f>
        <v>31.262651933897903</v>
      </c>
      <c r="K66" s="292">
        <f t="shared" si="3"/>
        <v>-2.6653144938871165E-2</v>
      </c>
      <c r="L66" s="293">
        <v>42461</v>
      </c>
    </row>
    <row r="67" spans="1:12" ht="16.5" thickTop="1" thickBot="1" x14ac:dyDescent="0.3">
      <c r="A67" s="660"/>
      <c r="B67" s="37">
        <v>43132</v>
      </c>
      <c r="C67" s="97"/>
      <c r="D67" s="98"/>
      <c r="E67" s="261" t="str">
        <f t="shared" si="0"/>
        <v/>
      </c>
      <c r="F67" s="261" t="str">
        <f t="shared" si="1"/>
        <v/>
      </c>
      <c r="G67" s="262" t="str">
        <f t="shared" si="2"/>
        <v/>
      </c>
      <c r="H67" s="294"/>
      <c r="I67" s="294"/>
      <c r="J67" s="265">
        <f>IF( ('Datos originales y del modelo'!M79*'Modelos de referencia'!$I$3+'Datos originales y del modelo'!N79*'Modelos de referencia'!$I$5)/('Modelos de referencia'!$I$3+'Modelos de referencia'!$I$5)=0, "",  ('Datos originales y del modelo'!M79*'Modelos de referencia'!$I$3+'Datos originales y del modelo'!N79*'Modelos de referencia'!$I$5)/('Modelos de referencia'!$I$3+'Modelos de referencia'!$I$5) )</f>
        <v>30.716691582900904</v>
      </c>
      <c r="K67" s="266">
        <f t="shared" si="3"/>
        <v>-1.7463660861253394E-2</v>
      </c>
      <c r="L67" s="267">
        <v>42491</v>
      </c>
    </row>
    <row r="68" spans="1:12" ht="16.5" thickTop="1" thickBot="1" x14ac:dyDescent="0.3">
      <c r="A68" s="660"/>
      <c r="B68" s="37">
        <v>43160</v>
      </c>
      <c r="C68" s="97"/>
      <c r="D68" s="98"/>
      <c r="E68" s="261" t="str">
        <f t="shared" ref="E68:E101" si="4">IF(D68="", "", (D68/$D$3)*100 )</f>
        <v/>
      </c>
      <c r="F68" s="261" t="str">
        <f t="shared" ref="F68:F101" si="5">IF(E68="", "", (C68+E68)/2 )</f>
        <v/>
      </c>
      <c r="G68" s="262" t="str">
        <f t="shared" si="2"/>
        <v/>
      </c>
      <c r="H68" s="294"/>
      <c r="I68" s="294"/>
      <c r="J68" s="265">
        <f>IF( ('Datos originales y del modelo'!M80*'Modelos de referencia'!$I$3+'Datos originales y del modelo'!N80*'Modelos de referencia'!$I$5)/('Modelos de referencia'!$I$3+'Modelos de referencia'!$I$5)=0, "",  ('Datos originales y del modelo'!M80*'Modelos de referencia'!$I$3+'Datos originales y del modelo'!N80*'Modelos de referencia'!$I$5)/('Modelos de referencia'!$I$3+'Modelos de referencia'!$I$5) )</f>
        <v>30.277296996332055</v>
      </c>
      <c r="K68" s="266">
        <f t="shared" si="3"/>
        <v>-1.4304749760662649E-2</v>
      </c>
      <c r="L68" s="267">
        <v>42522</v>
      </c>
    </row>
    <row r="69" spans="1:12" ht="16.5" thickTop="1" thickBot="1" x14ac:dyDescent="0.3">
      <c r="A69" s="660"/>
      <c r="B69" s="37">
        <v>43191</v>
      </c>
      <c r="C69" s="97"/>
      <c r="D69" s="98"/>
      <c r="E69" s="261" t="str">
        <f t="shared" si="4"/>
        <v/>
      </c>
      <c r="F69" s="261" t="str">
        <f t="shared" si="5"/>
        <v/>
      </c>
      <c r="G69" s="262" t="str">
        <f t="shared" ref="G69:G101" si="6">IF(F69="", "", (F69/F68)-1 )</f>
        <v/>
      </c>
      <c r="H69" s="294"/>
      <c r="I69" s="294"/>
      <c r="J69" s="265">
        <f>IF( ('Datos originales y del modelo'!M81*'Modelos de referencia'!$I$3+'Datos originales y del modelo'!N81*'Modelos de referencia'!$I$5)/('Modelos de referencia'!$I$3+'Modelos de referencia'!$I$5)=0, "",  ('Datos originales y del modelo'!M81*'Modelos de referencia'!$I$3+'Datos originales y del modelo'!N81*'Modelos de referencia'!$I$5)/('Modelos de referencia'!$I$3+'Modelos de referencia'!$I$5) )</f>
        <v>30.09042852518834</v>
      </c>
      <c r="K69" s="266">
        <f t="shared" ref="K69:K101" si="7">IF( J69="", "", (J69/J68)-1 )</f>
        <v>-6.1719007204095178E-3</v>
      </c>
      <c r="L69" s="267">
        <v>42552</v>
      </c>
    </row>
    <row r="70" spans="1:12" ht="16.5" thickTop="1" thickBot="1" x14ac:dyDescent="0.3">
      <c r="A70" s="660"/>
      <c r="B70" s="37">
        <v>43221</v>
      </c>
      <c r="C70" s="97"/>
      <c r="D70" s="98"/>
      <c r="E70" s="261" t="str">
        <f t="shared" si="4"/>
        <v/>
      </c>
      <c r="F70" s="261" t="str">
        <f t="shared" si="5"/>
        <v/>
      </c>
      <c r="G70" s="262" t="str">
        <f t="shared" si="6"/>
        <v/>
      </c>
      <c r="H70" s="294"/>
      <c r="I70" s="294"/>
      <c r="J70" s="265">
        <f>IF( ('Datos originales y del modelo'!M82*'Modelos de referencia'!$I$3+'Datos originales y del modelo'!N82*'Modelos de referencia'!$I$5)/('Modelos de referencia'!$I$3+'Modelos de referencia'!$I$5)=0, "",  ('Datos originales y del modelo'!M82*'Modelos de referencia'!$I$3+'Datos originales y del modelo'!N82*'Modelos de referencia'!$I$5)/('Modelos de referencia'!$I$3+'Modelos de referencia'!$I$5) )</f>
        <v>30.588914991610473</v>
      </c>
      <c r="K70" s="266">
        <f t="shared" si="7"/>
        <v>1.6566280071580008E-2</v>
      </c>
      <c r="L70" s="267">
        <v>42583</v>
      </c>
    </row>
    <row r="71" spans="1:12" ht="16.5" thickTop="1" thickBot="1" x14ac:dyDescent="0.3">
      <c r="A71" s="660"/>
      <c r="B71" s="37">
        <v>43252</v>
      </c>
      <c r="C71" s="97"/>
      <c r="D71" s="98"/>
      <c r="E71" s="261" t="str">
        <f t="shared" si="4"/>
        <v/>
      </c>
      <c r="F71" s="261" t="str">
        <f t="shared" si="5"/>
        <v/>
      </c>
      <c r="G71" s="262" t="str">
        <f t="shared" si="6"/>
        <v/>
      </c>
      <c r="H71" s="294"/>
      <c r="I71" s="294"/>
      <c r="J71" s="265">
        <f>IF( ('Datos originales y del modelo'!M83*'Modelos de referencia'!$I$3+'Datos originales y del modelo'!N83*'Modelos de referencia'!$I$5)/('Modelos de referencia'!$I$3+'Modelos de referencia'!$I$5)=0, "",  ('Datos originales y del modelo'!M83*'Modelos de referencia'!$I$3+'Datos originales y del modelo'!N83*'Modelos de referencia'!$I$5)/('Modelos de referencia'!$I$3+'Modelos de referencia'!$I$5) )</f>
        <v>31.372756395598461</v>
      </c>
      <c r="K71" s="266">
        <f t="shared" si="7"/>
        <v>2.5625014950774405E-2</v>
      </c>
      <c r="L71" s="267">
        <v>42614</v>
      </c>
    </row>
    <row r="72" spans="1:12" ht="16.5" thickTop="1" thickBot="1" x14ac:dyDescent="0.3">
      <c r="A72" s="660"/>
      <c r="B72" s="37">
        <v>43282</v>
      </c>
      <c r="C72" s="97"/>
      <c r="D72" s="98"/>
      <c r="E72" s="261" t="str">
        <f t="shared" si="4"/>
        <v/>
      </c>
      <c r="F72" s="261" t="str">
        <f t="shared" si="5"/>
        <v/>
      </c>
      <c r="G72" s="262" t="str">
        <f t="shared" si="6"/>
        <v/>
      </c>
      <c r="H72" s="294"/>
      <c r="I72" s="294"/>
      <c r="J72" s="265">
        <f>IF( ('Datos originales y del modelo'!M84*'Modelos de referencia'!$I$3+'Datos originales y del modelo'!N84*'Modelos de referencia'!$I$5)/('Modelos de referencia'!$I$3+'Modelos de referencia'!$I$5)=0, "",  ('Datos originales y del modelo'!M84*'Modelos de referencia'!$I$3+'Datos originales y del modelo'!N84*'Modelos de referencia'!$I$5)/('Modelos de referencia'!$I$3+'Modelos de referencia'!$I$5) )</f>
        <v>32.641952737152309</v>
      </c>
      <c r="K72" s="266">
        <f t="shared" si="7"/>
        <v>4.0455365972621893E-2</v>
      </c>
      <c r="L72" s="267">
        <v>42644</v>
      </c>
    </row>
    <row r="73" spans="1:12" ht="16.5" thickTop="1" thickBot="1" x14ac:dyDescent="0.3">
      <c r="A73" s="660"/>
      <c r="B73" s="37">
        <v>43313</v>
      </c>
      <c r="C73" s="97"/>
      <c r="D73" s="98"/>
      <c r="E73" s="261" t="str">
        <f t="shared" si="4"/>
        <v/>
      </c>
      <c r="F73" s="261" t="str">
        <f t="shared" si="5"/>
        <v/>
      </c>
      <c r="G73" s="262" t="str">
        <f t="shared" si="6"/>
        <v/>
      </c>
      <c r="H73" s="294"/>
      <c r="I73" s="294"/>
      <c r="J73" s="265">
        <f>IF( ('Datos originales y del modelo'!M85*'Modelos de referencia'!$I$3+'Datos originales y del modelo'!N85*'Modelos de referencia'!$I$5)/('Modelos de referencia'!$I$3+'Modelos de referencia'!$I$5)=0, "",  ('Datos originales y del modelo'!M85*'Modelos de referencia'!$I$3+'Datos originales y del modelo'!N85*'Modelos de referencia'!$I$5)/('Modelos de referencia'!$I$3+'Modelos de referencia'!$I$5) )</f>
        <v>33.499531083427719</v>
      </c>
      <c r="K73" s="266">
        <f t="shared" si="7"/>
        <v>2.62722746148496E-2</v>
      </c>
      <c r="L73" s="267">
        <v>42675</v>
      </c>
    </row>
    <row r="74" spans="1:12" ht="16.5" thickTop="1" thickBot="1" x14ac:dyDescent="0.3">
      <c r="A74" s="660"/>
      <c r="B74" s="37">
        <v>43344</v>
      </c>
      <c r="C74" s="97"/>
      <c r="D74" s="98"/>
      <c r="E74" s="261" t="str">
        <f t="shared" si="4"/>
        <v/>
      </c>
      <c r="F74" s="261" t="str">
        <f t="shared" si="5"/>
        <v/>
      </c>
      <c r="G74" s="262" t="str">
        <f t="shared" si="6"/>
        <v/>
      </c>
      <c r="H74" s="294"/>
      <c r="I74" s="294"/>
      <c r="J74" s="265">
        <f>IF( ('Datos originales y del modelo'!M86*'Modelos de referencia'!$I$3+'Datos originales y del modelo'!N86*'Modelos de referencia'!$I$5)/('Modelos de referencia'!$I$3+'Modelos de referencia'!$I$5)=0, "",  ('Datos originales y del modelo'!M86*'Modelos de referencia'!$I$3+'Datos originales y del modelo'!N86*'Modelos de referencia'!$I$5)/('Modelos de referencia'!$I$3+'Modelos de referencia'!$I$5) )</f>
        <v>33.427307674718151</v>
      </c>
      <c r="K74" s="266">
        <f t="shared" si="7"/>
        <v>-2.1559528260172156E-3</v>
      </c>
      <c r="L74" s="267">
        <v>42705</v>
      </c>
    </row>
    <row r="75" spans="1:12" ht="16.5" thickTop="1" thickBot="1" x14ac:dyDescent="0.3">
      <c r="A75" s="660"/>
      <c r="B75" s="37">
        <v>43374</v>
      </c>
      <c r="C75" s="97"/>
      <c r="D75" s="98"/>
      <c r="E75" s="261" t="str">
        <f t="shared" si="4"/>
        <v/>
      </c>
      <c r="F75" s="261" t="str">
        <f t="shared" si="5"/>
        <v/>
      </c>
      <c r="G75" s="262" t="str">
        <f t="shared" si="6"/>
        <v/>
      </c>
      <c r="H75" s="294"/>
      <c r="I75" s="294"/>
      <c r="J75" s="265">
        <f>IF( ('Datos originales y del modelo'!M87*'Modelos de referencia'!$I$3+'Datos originales y del modelo'!N87*'Modelos de referencia'!$I$5)/('Modelos de referencia'!$I$3+'Modelos de referencia'!$I$5)=0, "",  ('Datos originales y del modelo'!M87*'Modelos de referencia'!$I$3+'Datos originales y del modelo'!N87*'Modelos de referencia'!$I$5)/('Modelos de referencia'!$I$3+'Modelos de referencia'!$I$5) )</f>
        <v>33.766702261287008</v>
      </c>
      <c r="K75" s="266">
        <f t="shared" si="7"/>
        <v>1.0153213350937884E-2</v>
      </c>
      <c r="L75" s="267">
        <v>42736</v>
      </c>
    </row>
    <row r="76" spans="1:12" ht="16.5" thickTop="1" thickBot="1" x14ac:dyDescent="0.3">
      <c r="A76" s="660"/>
      <c r="B76" s="37">
        <v>43405</v>
      </c>
      <c r="C76" s="97"/>
      <c r="D76" s="98"/>
      <c r="E76" s="261" t="str">
        <f t="shared" si="4"/>
        <v/>
      </c>
      <c r="F76" s="261" t="str">
        <f t="shared" si="5"/>
        <v/>
      </c>
      <c r="G76" s="262" t="str">
        <f t="shared" si="6"/>
        <v/>
      </c>
      <c r="H76" s="294"/>
      <c r="I76" s="294"/>
      <c r="J76" s="265">
        <f>IF( ('Datos originales y del modelo'!M88*'Modelos de referencia'!$I$3+'Datos originales y del modelo'!N88*'Modelos de referencia'!$I$5)/('Modelos de referencia'!$I$3+'Modelos de referencia'!$I$5)=0, "",  ('Datos originales y del modelo'!M88*'Modelos de referencia'!$I$3+'Datos originales y del modelo'!N88*'Modelos de referencia'!$I$5)/('Modelos de referencia'!$I$3+'Modelos de referencia'!$I$5) )</f>
        <v>33.641952737152302</v>
      </c>
      <c r="K76" s="266">
        <f t="shared" si="7"/>
        <v>-3.6944538785397274E-3</v>
      </c>
      <c r="L76" s="267">
        <v>42767</v>
      </c>
    </row>
    <row r="77" spans="1:12" ht="16.5" thickTop="1" thickBot="1" x14ac:dyDescent="0.3">
      <c r="A77" s="664"/>
      <c r="B77" s="47">
        <v>43435</v>
      </c>
      <c r="C77" s="189"/>
      <c r="D77" s="190"/>
      <c r="E77" s="295" t="str">
        <f t="shared" si="4"/>
        <v/>
      </c>
      <c r="F77" s="295" t="str">
        <f t="shared" si="5"/>
        <v/>
      </c>
      <c r="G77" s="296" t="str">
        <f t="shared" si="6"/>
        <v/>
      </c>
      <c r="H77" s="297"/>
      <c r="I77" s="297"/>
      <c r="J77" s="298">
        <f>IF( ('Datos originales y del modelo'!M89*'Modelos de referencia'!$I$3+'Datos originales y del modelo'!N89*'Modelos de referencia'!$I$5)/('Modelos de referencia'!$I$3+'Modelos de referencia'!$I$5)=0, "",  ('Datos originales y del modelo'!M89*'Modelos de referencia'!$I$3+'Datos originales y del modelo'!N89*'Modelos de referencia'!$I$5)/('Modelos de referencia'!$I$3+'Modelos de referencia'!$I$5) )</f>
        <v>33.2712428620206</v>
      </c>
      <c r="K77" s="299">
        <f t="shared" si="7"/>
        <v>-1.1019273406276175E-2</v>
      </c>
      <c r="L77" s="300">
        <v>42795</v>
      </c>
    </row>
    <row r="78" spans="1:12" ht="15.75" thickBot="1" x14ac:dyDescent="0.3">
      <c r="A78" s="689">
        <v>2019</v>
      </c>
      <c r="B78" s="76">
        <v>43466</v>
      </c>
      <c r="C78" s="181"/>
      <c r="D78" s="182"/>
      <c r="E78" s="269" t="str">
        <f t="shared" si="4"/>
        <v/>
      </c>
      <c r="F78" s="269" t="str">
        <f t="shared" si="5"/>
        <v/>
      </c>
      <c r="G78" s="270" t="str">
        <f t="shared" si="6"/>
        <v/>
      </c>
      <c r="H78" s="301"/>
      <c r="I78" s="301"/>
      <c r="J78" s="273">
        <f>IF( ('Datos originales y del modelo'!M90*'Modelos de referencia'!$I$3+'Datos originales y del modelo'!N90*'Modelos de referencia'!$I$5)/('Modelos de referencia'!$I$3+'Modelos de referencia'!$I$5)=0, "",  ('Datos originales y del modelo'!M90*'Modelos de referencia'!$I$3+'Datos originales y del modelo'!N90*'Modelos de referencia'!$I$5)/('Modelos de referencia'!$I$3+'Modelos de referencia'!$I$5) )</f>
        <v>32.974269929176323</v>
      </c>
      <c r="K78" s="274">
        <f t="shared" si="7"/>
        <v>-8.9258142256919415E-3</v>
      </c>
      <c r="L78" s="275">
        <v>42826</v>
      </c>
    </row>
    <row r="79" spans="1:12" ht="16.5" thickTop="1" thickBot="1" x14ac:dyDescent="0.3">
      <c r="A79" s="657"/>
      <c r="B79" s="51">
        <v>43497</v>
      </c>
      <c r="C79" s="103"/>
      <c r="D79" s="104"/>
      <c r="E79" s="276" t="str">
        <f t="shared" si="4"/>
        <v/>
      </c>
      <c r="F79" s="276" t="str">
        <f t="shared" si="5"/>
        <v/>
      </c>
      <c r="G79" s="277" t="str">
        <f t="shared" si="6"/>
        <v/>
      </c>
      <c r="H79" s="278"/>
      <c r="I79" s="278"/>
      <c r="J79" s="279">
        <f>IF( ('Datos originales y del modelo'!M91*'Modelos de referencia'!$I$3+'Datos originales y del modelo'!N91*'Modelos de referencia'!$I$5)/('Modelos de referencia'!$I$3+'Modelos de referencia'!$I$5)=0, "",  ('Datos originales y del modelo'!M91*'Modelos de referencia'!$I$3+'Datos originales y del modelo'!N91*'Modelos de referencia'!$I$5)/('Modelos de referencia'!$I$3+'Modelos de referencia'!$I$5) )</f>
        <v>32.821743813751183</v>
      </c>
      <c r="K79" s="280">
        <f t="shared" si="7"/>
        <v>-4.6256100818226065E-3</v>
      </c>
      <c r="L79" s="281">
        <v>42856</v>
      </c>
    </row>
    <row r="80" spans="1:12" ht="16.5" thickTop="1" thickBot="1" x14ac:dyDescent="0.3">
      <c r="A80" s="657"/>
      <c r="B80" s="51">
        <v>43525</v>
      </c>
      <c r="C80" s="103"/>
      <c r="D80" s="104"/>
      <c r="E80" s="276" t="str">
        <f t="shared" si="4"/>
        <v/>
      </c>
      <c r="F80" s="276" t="str">
        <f t="shared" si="5"/>
        <v/>
      </c>
      <c r="G80" s="277" t="str">
        <f t="shared" si="6"/>
        <v/>
      </c>
      <c r="H80" s="278"/>
      <c r="I80" s="278"/>
      <c r="J80" s="279">
        <f>IF( ('Datos originales y del modelo'!M92*'Modelos de referencia'!$I$3+'Datos originales y del modelo'!N92*'Modelos de referencia'!$I$5)/('Modelos de referencia'!$I$3+'Modelos de referencia'!$I$5)=0, "",  ('Datos originales y del modelo'!M92*'Modelos de referencia'!$I$3+'Datos originales y del modelo'!N92*'Modelos de referencia'!$I$5)/('Modelos de referencia'!$I$3+'Modelos de referencia'!$I$5) )</f>
        <v>32.516691582900904</v>
      </c>
      <c r="K80" s="280">
        <f t="shared" si="7"/>
        <v>-9.2942115623506627E-3</v>
      </c>
      <c r="L80" s="281">
        <v>42887</v>
      </c>
    </row>
    <row r="81" spans="1:12" ht="16.5" thickTop="1" thickBot="1" x14ac:dyDescent="0.3">
      <c r="A81" s="657"/>
      <c r="B81" s="51">
        <v>43556</v>
      </c>
      <c r="C81" s="103"/>
      <c r="D81" s="104"/>
      <c r="E81" s="276" t="str">
        <f t="shared" si="4"/>
        <v/>
      </c>
      <c r="F81" s="276" t="str">
        <f t="shared" si="5"/>
        <v/>
      </c>
      <c r="G81" s="277" t="str">
        <f t="shared" si="6"/>
        <v/>
      </c>
      <c r="H81" s="278"/>
      <c r="I81" s="278"/>
      <c r="J81" s="279">
        <f>IF( ('Datos originales y del modelo'!M93*'Modelos de referencia'!$I$3+'Datos originales y del modelo'!N93*'Modelos de referencia'!$I$5)/('Modelos de referencia'!$I$3+'Modelos de referencia'!$I$5)=0, "",  ('Datos originales y del modelo'!M93*'Modelos de referencia'!$I$3+'Datos originales y del modelo'!N93*'Modelos de referencia'!$I$5)/('Modelos de referencia'!$I$3+'Modelos de referencia'!$I$5) )</f>
        <v>32.582349227182334</v>
      </c>
      <c r="K81" s="280">
        <f t="shared" si="7"/>
        <v>2.0191981743911125E-3</v>
      </c>
      <c r="L81" s="281">
        <v>42917</v>
      </c>
    </row>
    <row r="82" spans="1:12" ht="16.5" thickTop="1" thickBot="1" x14ac:dyDescent="0.3">
      <c r="A82" s="657"/>
      <c r="B82" s="51">
        <v>43586</v>
      </c>
      <c r="C82" s="103"/>
      <c r="D82" s="104"/>
      <c r="E82" s="276" t="str">
        <f t="shared" si="4"/>
        <v/>
      </c>
      <c r="F82" s="276" t="str">
        <f t="shared" si="5"/>
        <v/>
      </c>
      <c r="G82" s="277" t="str">
        <f t="shared" si="6"/>
        <v/>
      </c>
      <c r="H82" s="278"/>
      <c r="I82" s="278"/>
      <c r="J82" s="279">
        <f>IF( ('Datos originales y del modelo'!M94*'Modelos de referencia'!$I$3+'Datos originales y del modelo'!N94*'Modelos de referencia'!$I$5)/('Modelos de referencia'!$I$3+'Modelos de referencia'!$I$5)=0, "",  ('Datos originales y del modelo'!M94*'Modelos de referencia'!$I$3+'Datos originales y del modelo'!N94*'Modelos de referencia'!$I$5)/('Modelos de referencia'!$I$3+'Modelos de referencia'!$I$5) )</f>
        <v>33.267704164748181</v>
      </c>
      <c r="K82" s="280">
        <f t="shared" si="7"/>
        <v>2.1034546428410295E-2</v>
      </c>
      <c r="L82" s="281">
        <v>42948</v>
      </c>
    </row>
    <row r="83" spans="1:12" ht="16.5" thickTop="1" thickBot="1" x14ac:dyDescent="0.3">
      <c r="A83" s="657"/>
      <c r="B83" s="51">
        <v>43617</v>
      </c>
      <c r="C83" s="103"/>
      <c r="D83" s="104"/>
      <c r="E83" s="276" t="str">
        <f t="shared" si="4"/>
        <v/>
      </c>
      <c r="F83" s="276" t="str">
        <f t="shared" si="5"/>
        <v/>
      </c>
      <c r="G83" s="277" t="str">
        <f t="shared" si="6"/>
        <v/>
      </c>
      <c r="H83" s="278"/>
      <c r="I83" s="278"/>
      <c r="J83" s="279">
        <f>IF( ('Datos originales y del modelo'!M95*'Modelos de referencia'!$I$3+'Datos originales y del modelo'!N95*'Modelos de referencia'!$I$5)/('Modelos de referencia'!$I$3+'Modelos de referencia'!$I$5)=0, "",  ('Datos originales y del modelo'!M95*'Modelos de referencia'!$I$3+'Datos originales y del modelo'!N95*'Modelos de referencia'!$I$5)/('Modelos de referencia'!$I$3+'Modelos de referencia'!$I$5) )</f>
        <v>34.17629509287088</v>
      </c>
      <c r="K83" s="280">
        <f t="shared" si="7"/>
        <v>2.7311500776343811E-2</v>
      </c>
      <c r="L83" s="281">
        <v>42979</v>
      </c>
    </row>
    <row r="84" spans="1:12" ht="16.5" thickTop="1" thickBot="1" x14ac:dyDescent="0.3">
      <c r="A84" s="657"/>
      <c r="B84" s="51">
        <v>43647</v>
      </c>
      <c r="C84" s="103"/>
      <c r="D84" s="104"/>
      <c r="E84" s="276" t="str">
        <f t="shared" si="4"/>
        <v/>
      </c>
      <c r="F84" s="276" t="str">
        <f t="shared" si="5"/>
        <v/>
      </c>
      <c r="G84" s="277" t="str">
        <f t="shared" si="6"/>
        <v/>
      </c>
      <c r="H84" s="278"/>
      <c r="I84" s="278"/>
      <c r="J84" s="279">
        <f>IF( ('Datos originales y del modelo'!M96*'Modelos de referencia'!$I$3+'Datos originales y del modelo'!N96*'Modelos de referencia'!$I$5)/('Modelos de referencia'!$I$3+'Modelos de referencia'!$I$5)=0, "",  ('Datos originales y del modelo'!M96*'Modelos de referencia'!$I$3+'Datos originales y del modelo'!N96*'Modelos de referencia'!$I$5)/('Modelos de referencia'!$I$3+'Modelos de referencia'!$I$5) )</f>
        <v>35.032359905568434</v>
      </c>
      <c r="K84" s="280">
        <f t="shared" si="7"/>
        <v>2.5048496636960627E-2</v>
      </c>
      <c r="L84" s="281">
        <v>43009</v>
      </c>
    </row>
    <row r="85" spans="1:12" ht="16.5" thickTop="1" thickBot="1" x14ac:dyDescent="0.3">
      <c r="A85" s="657"/>
      <c r="B85" s="51">
        <v>43678</v>
      </c>
      <c r="C85" s="103"/>
      <c r="D85" s="104"/>
      <c r="E85" s="276" t="str">
        <f t="shared" si="4"/>
        <v/>
      </c>
      <c r="F85" s="276" t="str">
        <f t="shared" si="5"/>
        <v/>
      </c>
      <c r="G85" s="277" t="str">
        <f t="shared" si="6"/>
        <v/>
      </c>
      <c r="H85" s="278"/>
      <c r="I85" s="278"/>
      <c r="J85" s="279">
        <f>IF( ('Datos originales y del modelo'!M97*'Modelos de referencia'!$I$3+'Datos originales y del modelo'!N97*'Modelos de referencia'!$I$5)/('Modelos de referencia'!$I$3+'Modelos de referencia'!$I$5)=0, "",  ('Datos originales y del modelo'!M97*'Modelos de referencia'!$I$3+'Datos originales y del modelo'!N97*'Modelos de referencia'!$I$5)/('Modelos de referencia'!$I$3+'Modelos de referencia'!$I$5) )</f>
        <v>35.922767073984566</v>
      </c>
      <c r="K85" s="280">
        <f t="shared" si="7"/>
        <v>2.5416705320916666E-2</v>
      </c>
      <c r="L85" s="281">
        <v>43040</v>
      </c>
    </row>
    <row r="86" spans="1:12" ht="16.5" thickTop="1" thickBot="1" x14ac:dyDescent="0.3">
      <c r="A86" s="657"/>
      <c r="B86" s="51">
        <v>43709</v>
      </c>
      <c r="C86" s="103"/>
      <c r="D86" s="104"/>
      <c r="E86" s="276" t="str">
        <f t="shared" si="4"/>
        <v/>
      </c>
      <c r="F86" s="276" t="str">
        <f t="shared" si="5"/>
        <v/>
      </c>
      <c r="G86" s="277" t="str">
        <f t="shared" si="6"/>
        <v/>
      </c>
      <c r="H86" s="278"/>
      <c r="I86" s="278"/>
      <c r="J86" s="279">
        <f>IF( ('Datos originales y del modelo'!M98*'Modelos de referencia'!$I$3+'Datos originales y del modelo'!N98*'Modelos de referencia'!$I$5)/('Modelos de referencia'!$I$3+'Modelos de referencia'!$I$5)=0, "",  ('Datos originales y del modelo'!M98*'Modelos de referencia'!$I$3+'Datos originales y del modelo'!N98*'Modelos de referencia'!$I$5)/('Modelos de referencia'!$I$3+'Modelos de referencia'!$I$5) )</f>
        <v>35.77024095855942</v>
      </c>
      <c r="K86" s="280">
        <f t="shared" si="7"/>
        <v>-4.2459456174690491E-3</v>
      </c>
      <c r="L86" s="281">
        <v>43070</v>
      </c>
    </row>
    <row r="87" spans="1:12" ht="16.5" thickTop="1" thickBot="1" x14ac:dyDescent="0.3">
      <c r="A87" s="657"/>
      <c r="B87" s="51">
        <v>43739</v>
      </c>
      <c r="C87" s="103"/>
      <c r="D87" s="104"/>
      <c r="E87" s="276" t="str">
        <f t="shared" si="4"/>
        <v/>
      </c>
      <c r="F87" s="276" t="str">
        <f t="shared" si="5"/>
        <v/>
      </c>
      <c r="G87" s="277" t="str">
        <f t="shared" si="6"/>
        <v/>
      </c>
      <c r="H87" s="278"/>
      <c r="I87" s="278"/>
      <c r="J87" s="279">
        <f>IF( ('Datos originales y del modelo'!M99*'Modelos de referencia'!$I$3+'Datos originales y del modelo'!N99*'Modelos de referencia'!$I$5)/('Modelos de referencia'!$I$3+'Modelos de referencia'!$I$5)=0, "",  ('Datos originales y del modelo'!M99*'Modelos de referencia'!$I$3+'Datos originales y del modelo'!N99*'Modelos de referencia'!$I$5)/('Modelos de referencia'!$I$3+'Modelos de referencia'!$I$5) )</f>
        <v>35.033873439146298</v>
      </c>
      <c r="K87" s="280">
        <f t="shared" si="7"/>
        <v>-2.0586037434475735E-2</v>
      </c>
      <c r="L87" s="281">
        <v>43101</v>
      </c>
    </row>
    <row r="88" spans="1:12" ht="16.5" thickTop="1" thickBot="1" x14ac:dyDescent="0.3">
      <c r="A88" s="657"/>
      <c r="B88" s="51">
        <v>43770</v>
      </c>
      <c r="C88" s="103"/>
      <c r="D88" s="104"/>
      <c r="E88" s="276" t="str">
        <f t="shared" si="4"/>
        <v/>
      </c>
      <c r="F88" s="276" t="str">
        <f t="shared" si="5"/>
        <v/>
      </c>
      <c r="G88" s="277" t="str">
        <f t="shared" si="6"/>
        <v/>
      </c>
      <c r="H88" s="278"/>
      <c r="I88" s="278"/>
      <c r="J88" s="279">
        <f>IF( ('Datos originales y del modelo'!M100*'Modelos de referencia'!$I$3+'Datos originales y del modelo'!N100*'Modelos de referencia'!$I$5)/('Modelos de referencia'!$I$3+'Modelos de referencia'!$I$5)=0, "",  ('Datos originales y del modelo'!M100*'Modelos de referencia'!$I$3+'Datos originales y del modelo'!N100*'Modelos de referencia'!$I$5)/('Modelos de referencia'!$I$3+'Modelos de referencia'!$I$5) )</f>
        <v>34.895992386155307</v>
      </c>
      <c r="K88" s="280">
        <f t="shared" si="7"/>
        <v>-3.9356496857388956E-3</v>
      </c>
      <c r="L88" s="281">
        <v>43132</v>
      </c>
    </row>
    <row r="89" spans="1:12" ht="16.5" thickTop="1" thickBot="1" x14ac:dyDescent="0.3">
      <c r="A89" s="690"/>
      <c r="B89" s="77">
        <v>43800</v>
      </c>
      <c r="C89" s="179"/>
      <c r="D89" s="180"/>
      <c r="E89" s="282" t="str">
        <f t="shared" si="4"/>
        <v/>
      </c>
      <c r="F89" s="282" t="str">
        <f t="shared" si="5"/>
        <v/>
      </c>
      <c r="G89" s="283" t="str">
        <f t="shared" si="6"/>
        <v/>
      </c>
      <c r="H89" s="284"/>
      <c r="I89" s="284"/>
      <c r="J89" s="285">
        <f>IF( ('Datos originales y del modelo'!M101*'Modelos de referencia'!$I$3+'Datos originales y del modelo'!N101*'Modelos de referencia'!$I$5)/('Modelos de referencia'!$I$3+'Modelos de referencia'!$I$5)=0, "",  ('Datos originales y del modelo'!M101*'Modelos de referencia'!$I$3+'Datos originales y del modelo'!N101*'Modelos de referencia'!$I$5)/('Modelos de referencia'!$I$3+'Modelos de referencia'!$I$5) )</f>
        <v>34.299019453311033</v>
      </c>
      <c r="K89" s="286">
        <f t="shared" si="7"/>
        <v>-1.7107206072211278E-2</v>
      </c>
      <c r="L89" s="287">
        <v>43160</v>
      </c>
    </row>
    <row r="90" spans="1:12" ht="15.75" thickBot="1" x14ac:dyDescent="0.3">
      <c r="A90" s="659">
        <v>2020</v>
      </c>
      <c r="B90" s="46">
        <v>43831</v>
      </c>
      <c r="C90" s="187"/>
      <c r="D90" s="188"/>
      <c r="E90" s="288" t="str">
        <f t="shared" si="4"/>
        <v/>
      </c>
      <c r="F90" s="288" t="str">
        <f t="shared" si="5"/>
        <v/>
      </c>
      <c r="G90" s="289" t="str">
        <f t="shared" si="6"/>
        <v/>
      </c>
      <c r="H90" s="290"/>
      <c r="I90" s="290"/>
      <c r="J90" s="291">
        <f>IF( ('Datos originales y del modelo'!M102*'Modelos de referencia'!$I$3+'Datos originales y del modelo'!N102*'Modelos de referencia'!$I$5)/('Modelos de referencia'!$I$3+'Modelos de referencia'!$I$5)=0, "",  ('Datos originales y del modelo'!M102*'Modelos de referencia'!$I$3+'Datos originales y del modelo'!N102*'Modelos de referencia'!$I$5)/('Modelos de referencia'!$I$3+'Modelos de referencia'!$I$5) )</f>
        <v>33.38891499161047</v>
      </c>
      <c r="K90" s="292">
        <f t="shared" si="7"/>
        <v>-2.6534416324624832E-2</v>
      </c>
      <c r="L90" s="293">
        <v>43191</v>
      </c>
    </row>
    <row r="91" spans="1:12" ht="16.5" thickTop="1" thickBot="1" x14ac:dyDescent="0.3">
      <c r="A91" s="660"/>
      <c r="B91" s="37">
        <v>43862</v>
      </c>
      <c r="C91" s="97"/>
      <c r="D91" s="98"/>
      <c r="E91" s="261" t="str">
        <f t="shared" si="4"/>
        <v/>
      </c>
      <c r="F91" s="261" t="str">
        <f t="shared" si="5"/>
        <v/>
      </c>
      <c r="G91" s="262" t="str">
        <f t="shared" si="6"/>
        <v/>
      </c>
      <c r="H91" s="294"/>
      <c r="I91" s="294"/>
      <c r="J91" s="265">
        <f>IF( ('Datos originales y del modelo'!M103*'Modelos de referencia'!$I$3+'Datos originales y del modelo'!N103*'Modelos de referencia'!$I$5)/('Modelos de referencia'!$I$3+'Modelos de referencia'!$I$5)=0, "",  ('Datos originales y del modelo'!M103*'Modelos de referencia'!$I$3+'Datos originales y del modelo'!N103*'Modelos de referencia'!$I$5)/('Modelos de referencia'!$I$3+'Modelos de referencia'!$I$5) )</f>
        <v>33.096994289616482</v>
      </c>
      <c r="K91" s="266">
        <f t="shared" si="7"/>
        <v>-8.7430424758437875E-3</v>
      </c>
      <c r="L91" s="267">
        <v>43221</v>
      </c>
    </row>
    <row r="92" spans="1:12" ht="16.5" thickTop="1" thickBot="1" x14ac:dyDescent="0.3">
      <c r="A92" s="660"/>
      <c r="B92" s="37">
        <v>43891</v>
      </c>
      <c r="C92" s="97"/>
      <c r="D92" s="98"/>
      <c r="E92" s="261" t="str">
        <f t="shared" si="4"/>
        <v/>
      </c>
      <c r="F92" s="261" t="str">
        <f t="shared" si="5"/>
        <v/>
      </c>
      <c r="G92" s="262" t="str">
        <f t="shared" si="6"/>
        <v/>
      </c>
      <c r="H92" s="294"/>
      <c r="I92" s="294"/>
      <c r="J92" s="265">
        <f>IF( ('Datos originales y del modelo'!M104*'Modelos de referencia'!$I$3+'Datos originales y del modelo'!N104*'Modelos de referencia'!$I$5)/('Modelos de referencia'!$I$3+'Modelos de referencia'!$I$5)=0, "",  ('Datos originales y del modelo'!M104*'Modelos de referencia'!$I$3+'Datos originales y del modelo'!N104*'Modelos de referencia'!$I$5)/('Modelos de referencia'!$I$3+'Modelos de referencia'!$I$5) )</f>
        <v>32.76416546747577</v>
      </c>
      <c r="K92" s="266">
        <f t="shared" si="7"/>
        <v>-1.0056164593928996E-2</v>
      </c>
      <c r="L92" s="267">
        <v>43252</v>
      </c>
    </row>
    <row r="93" spans="1:12" ht="16.5" thickTop="1" thickBot="1" x14ac:dyDescent="0.3">
      <c r="A93" s="660"/>
      <c r="B93" s="37">
        <v>43922</v>
      </c>
      <c r="C93" s="97"/>
      <c r="D93" s="98"/>
      <c r="E93" s="261" t="str">
        <f t="shared" si="4"/>
        <v/>
      </c>
      <c r="F93" s="261" t="str">
        <f t="shared" si="5"/>
        <v/>
      </c>
      <c r="G93" s="262" t="str">
        <f t="shared" si="6"/>
        <v/>
      </c>
      <c r="H93" s="294"/>
      <c r="I93" s="294"/>
      <c r="J93" s="265">
        <f>IF( ('Datos originales y del modelo'!M105*'Modelos de referencia'!$I$3+'Datos originales y del modelo'!N105*'Modelos de referencia'!$I$5)/('Modelos de referencia'!$I$3+'Modelos de referencia'!$I$5)=0, "",  ('Datos originales y del modelo'!M105*'Modelos de referencia'!$I$3+'Datos originales y del modelo'!N105*'Modelos de referencia'!$I$5)/('Modelos de referencia'!$I$3+'Modelos de referencia'!$I$5) )</f>
        <v>32.710125818472761</v>
      </c>
      <c r="K93" s="266">
        <f t="shared" si="7"/>
        <v>-1.649352218558775E-3</v>
      </c>
      <c r="L93" s="267">
        <v>43282</v>
      </c>
    </row>
    <row r="94" spans="1:12" ht="16.5" thickTop="1" thickBot="1" x14ac:dyDescent="0.3">
      <c r="A94" s="660"/>
      <c r="B94" s="37">
        <v>43952</v>
      </c>
      <c r="C94" s="97"/>
      <c r="D94" s="98"/>
      <c r="E94" s="261" t="str">
        <f t="shared" si="4"/>
        <v/>
      </c>
      <c r="F94" s="261" t="str">
        <f t="shared" si="5"/>
        <v/>
      </c>
      <c r="G94" s="262" t="str">
        <f t="shared" si="6"/>
        <v/>
      </c>
      <c r="H94" s="294"/>
      <c r="I94" s="294"/>
      <c r="J94" s="265">
        <f>IF( ('Datos originales y del modelo'!M106*'Modelos de referencia'!$I$3+'Datos originales y del modelo'!N106*'Modelos de referencia'!$I$5)/('Modelos de referencia'!$I$3+'Modelos de referencia'!$I$5)=0, "",  ('Datos originales y del modelo'!M106*'Modelos de referencia'!$I$3+'Datos originales y del modelo'!N106*'Modelos de referencia'!$I$5)/('Modelos de referencia'!$I$3+'Modelos de referencia'!$I$5) )</f>
        <v>33.04144110703561</v>
      </c>
      <c r="K94" s="266">
        <f t="shared" si="7"/>
        <v>1.0128829537419337E-2</v>
      </c>
      <c r="L94" s="267">
        <v>43313</v>
      </c>
    </row>
    <row r="95" spans="1:12" ht="16.5" thickTop="1" thickBot="1" x14ac:dyDescent="0.3">
      <c r="A95" s="660"/>
      <c r="B95" s="37">
        <v>43983</v>
      </c>
      <c r="C95" s="97"/>
      <c r="D95" s="98"/>
      <c r="E95" s="261" t="str">
        <f t="shared" si="4"/>
        <v/>
      </c>
      <c r="F95" s="261" t="str">
        <f t="shared" si="5"/>
        <v/>
      </c>
      <c r="G95" s="262" t="str">
        <f t="shared" si="6"/>
        <v/>
      </c>
      <c r="H95" s="294"/>
      <c r="I95" s="294"/>
      <c r="J95" s="265">
        <f>IF( ('Datos originales y del modelo'!M107*'Modelos de referencia'!$I$3+'Datos originales y del modelo'!N107*'Modelos de referencia'!$I$5)/('Modelos de referencia'!$I$3+'Modelos de referencia'!$I$5)=0, "",  ('Datos originales y del modelo'!M107*'Modelos de referencia'!$I$3+'Datos originales y del modelo'!N107*'Modelos de referencia'!$I$5)/('Modelos de referencia'!$I$3+'Modelos de referencia'!$I$5) )</f>
        <v>33.643466270730165</v>
      </c>
      <c r="K95" s="266">
        <f t="shared" si="7"/>
        <v>1.8220305880253029E-2</v>
      </c>
      <c r="L95" s="267">
        <v>43344</v>
      </c>
    </row>
    <row r="96" spans="1:12" ht="16.5" thickTop="1" thickBot="1" x14ac:dyDescent="0.3">
      <c r="A96" s="660"/>
      <c r="B96" s="37">
        <v>44013</v>
      </c>
      <c r="C96" s="97"/>
      <c r="D96" s="98"/>
      <c r="E96" s="261" t="str">
        <f t="shared" si="4"/>
        <v/>
      </c>
      <c r="F96" s="261" t="str">
        <f t="shared" si="5"/>
        <v/>
      </c>
      <c r="G96" s="262" t="str">
        <f t="shared" si="6"/>
        <v/>
      </c>
      <c r="H96" s="294"/>
      <c r="I96" s="294"/>
      <c r="J96" s="265">
        <f>IF( ('Datos originales y del modelo'!M108*'Modelos de referencia'!$I$3+'Datos originales y del modelo'!N108*'Modelos de referencia'!$I$5)/('Modelos de referencia'!$I$3+'Modelos de referencia'!$I$5)=0, "",  ('Datos originales y del modelo'!M108*'Modelos de referencia'!$I$3+'Datos originales y del modelo'!N108*'Modelos de referencia'!$I$5)/('Modelos de referencia'!$I$3+'Modelos de referencia'!$I$5) )</f>
        <v>34.230078926815537</v>
      </c>
      <c r="K96" s="266">
        <f t="shared" si="7"/>
        <v>1.7436153913656716E-2</v>
      </c>
      <c r="L96" s="267">
        <v>43374</v>
      </c>
    </row>
    <row r="97" spans="1:12" ht="16.5" thickTop="1" thickBot="1" x14ac:dyDescent="0.3">
      <c r="A97" s="660"/>
      <c r="B97" s="37">
        <v>44044</v>
      </c>
      <c r="C97" s="97"/>
      <c r="D97" s="98"/>
      <c r="E97" s="261" t="str">
        <f t="shared" si="4"/>
        <v/>
      </c>
      <c r="F97" s="261" t="str">
        <f t="shared" si="5"/>
        <v/>
      </c>
      <c r="G97" s="262" t="str">
        <f t="shared" si="6"/>
        <v/>
      </c>
      <c r="H97" s="294"/>
      <c r="I97" s="294"/>
      <c r="J97" s="265" t="str">
        <f>IF( ('Datos originales y del modelo'!M109*'Modelos de referencia'!$I$3+'Datos originales y del modelo'!N109*'Modelos de referencia'!$I$5)/('Modelos de referencia'!$I$3+'Modelos de referencia'!$I$5)=0, "",  ('Datos originales y del modelo'!M109*'Modelos de referencia'!$I$3+'Datos originales y del modelo'!N109*'Modelos de referencia'!$I$5)/('Modelos de referencia'!$I$3+'Modelos de referencia'!$I$5) )</f>
        <v/>
      </c>
      <c r="K97" s="266" t="str">
        <f t="shared" si="7"/>
        <v/>
      </c>
      <c r="L97" s="267">
        <v>43405</v>
      </c>
    </row>
    <row r="98" spans="1:12" ht="16.5" thickTop="1" thickBot="1" x14ac:dyDescent="0.3">
      <c r="A98" s="660"/>
      <c r="B98" s="37">
        <v>44075</v>
      </c>
      <c r="C98" s="97"/>
      <c r="D98" s="98"/>
      <c r="E98" s="261" t="str">
        <f t="shared" si="4"/>
        <v/>
      </c>
      <c r="F98" s="261" t="str">
        <f t="shared" si="5"/>
        <v/>
      </c>
      <c r="G98" s="262" t="str">
        <f t="shared" si="6"/>
        <v/>
      </c>
      <c r="H98" s="294"/>
      <c r="I98" s="294"/>
      <c r="J98" s="265" t="str">
        <f>IF( ('Datos originales y del modelo'!M110*'Modelos de referencia'!$I$3+'Datos originales y del modelo'!N110*'Modelos de referencia'!$I$5)/('Modelos de referencia'!$I$3+'Modelos de referencia'!$I$5)=0, "",  ('Datos originales y del modelo'!M110*'Modelos de referencia'!$I$3+'Datos originales y del modelo'!N110*'Modelos de referencia'!$I$5)/('Modelos de referencia'!$I$3+'Modelos de referencia'!$I$5) )</f>
        <v/>
      </c>
      <c r="K98" s="266" t="str">
        <f t="shared" si="7"/>
        <v/>
      </c>
      <c r="L98" s="267">
        <v>43435</v>
      </c>
    </row>
    <row r="99" spans="1:12" ht="16.5" thickTop="1" thickBot="1" x14ac:dyDescent="0.3">
      <c r="A99" s="660"/>
      <c r="B99" s="37">
        <v>44105</v>
      </c>
      <c r="C99" s="97"/>
      <c r="D99" s="98"/>
      <c r="E99" s="261" t="str">
        <f t="shared" si="4"/>
        <v/>
      </c>
      <c r="F99" s="261" t="str">
        <f t="shared" si="5"/>
        <v/>
      </c>
      <c r="G99" s="262" t="str">
        <f t="shared" si="6"/>
        <v/>
      </c>
      <c r="H99" s="294"/>
      <c r="I99" s="294"/>
      <c r="J99" s="265" t="str">
        <f>IF( ('Datos originales y del modelo'!M111*'Modelos de referencia'!$I$3+'Datos originales y del modelo'!N111*'Modelos de referencia'!$I$5)/('Modelos de referencia'!$I$3+'Modelos de referencia'!$I$5)=0, "",  ('Datos originales y del modelo'!M111*'Modelos de referencia'!$I$3+'Datos originales y del modelo'!N111*'Modelos de referencia'!$I$5)/('Modelos de referencia'!$I$3+'Modelos de referencia'!$I$5) )</f>
        <v/>
      </c>
      <c r="K99" s="266" t="str">
        <f t="shared" si="7"/>
        <v/>
      </c>
      <c r="L99" s="267">
        <v>43466</v>
      </c>
    </row>
    <row r="100" spans="1:12" ht="16.5" thickTop="1" thickBot="1" x14ac:dyDescent="0.3">
      <c r="A100" s="660"/>
      <c r="B100" s="37">
        <v>44136</v>
      </c>
      <c r="C100" s="97"/>
      <c r="D100" s="98"/>
      <c r="E100" s="261" t="str">
        <f t="shared" si="4"/>
        <v/>
      </c>
      <c r="F100" s="261" t="str">
        <f t="shared" si="5"/>
        <v/>
      </c>
      <c r="G100" s="262" t="str">
        <f t="shared" si="6"/>
        <v/>
      </c>
      <c r="H100" s="294"/>
      <c r="I100" s="294"/>
      <c r="J100" s="265" t="str">
        <f>IF( ('Datos originales y del modelo'!M112*'Modelos de referencia'!$I$3+'Datos originales y del modelo'!N112*'Modelos de referencia'!$I$5)/('Modelos de referencia'!$I$3+'Modelos de referencia'!$I$5)=0, "",  ('Datos originales y del modelo'!M112*'Modelos de referencia'!$I$3+'Datos originales y del modelo'!N112*'Modelos de referencia'!$I$5)/('Modelos de referencia'!$I$3+'Modelos de referencia'!$I$5) )</f>
        <v/>
      </c>
      <c r="K100" s="266" t="str">
        <f t="shared" si="7"/>
        <v/>
      </c>
      <c r="L100" s="267">
        <v>43497</v>
      </c>
    </row>
    <row r="101" spans="1:12" ht="16.5" thickTop="1" thickBot="1" x14ac:dyDescent="0.3">
      <c r="A101" s="661"/>
      <c r="B101" s="45">
        <v>44166</v>
      </c>
      <c r="C101" s="191"/>
      <c r="D101" s="192"/>
      <c r="E101" s="302" t="str">
        <f t="shared" si="4"/>
        <v/>
      </c>
      <c r="F101" s="302" t="str">
        <f t="shared" si="5"/>
        <v/>
      </c>
      <c r="G101" s="303" t="str">
        <f t="shared" si="6"/>
        <v/>
      </c>
      <c r="H101" s="304"/>
      <c r="I101" s="304"/>
      <c r="J101" s="305" t="str">
        <f>IF( ('Datos originales y del modelo'!M113*'Modelos de referencia'!$I$3+'Datos originales y del modelo'!N113*'Modelos de referencia'!$I$5)/('Modelos de referencia'!$I$3+'Modelos de referencia'!$I$5)=0, "",  ('Datos originales y del modelo'!M113*'Modelos de referencia'!$I$3+'Datos originales y del modelo'!N113*'Modelos de referencia'!$I$5)/('Modelos de referencia'!$I$3+'Modelos de referencia'!$I$5) )</f>
        <v/>
      </c>
      <c r="K101" s="306" t="str">
        <f t="shared" si="7"/>
        <v/>
      </c>
      <c r="L101" s="307">
        <v>43525</v>
      </c>
    </row>
    <row r="102" spans="1:12" ht="13.5" thickTop="1" x14ac:dyDescent="0.2"/>
  </sheetData>
  <mergeCells count="10">
    <mergeCell ref="A66:A77"/>
    <mergeCell ref="A78:A89"/>
    <mergeCell ref="A90:A101"/>
    <mergeCell ref="A2:B2"/>
    <mergeCell ref="A3:A5"/>
    <mergeCell ref="A6:A17"/>
    <mergeCell ref="A18:A29"/>
    <mergeCell ref="A30:A41"/>
    <mergeCell ref="A42:A53"/>
    <mergeCell ref="A54:A65"/>
  </mergeCells>
  <phoneticPr fontId="9" type="noConversion"/>
  <pageMargins left="0.75" right="0.75" top="1" bottom="1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PhotoPaint.Image.11" shapeId="10243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28575</xdr:rowOff>
              </from>
              <to>
                <xdr:col>1</xdr:col>
                <xdr:colOff>1000125</xdr:colOff>
                <xdr:row>0</xdr:row>
                <xdr:rowOff>542925</xdr:rowOff>
              </to>
            </anchor>
          </objectPr>
        </oleObject>
      </mc:Choice>
      <mc:Fallback>
        <oleObject progId="CorelPhotoPaint.Image.11" shapeId="1024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6" name="Button 1">
              <controlPr defaultSize="0" print="0" autoFill="0" autoPict="0" macro="[0]!SubirModelosReferencia">
                <anchor moveWithCells="1">
                  <from>
                    <xdr:col>0</xdr:col>
                    <xdr:colOff>104775</xdr:colOff>
                    <xdr:row>102</xdr:row>
                    <xdr:rowOff>76200</xdr:rowOff>
                  </from>
                  <to>
                    <xdr:col>1</xdr:col>
                    <xdr:colOff>609600</xdr:colOff>
                    <xdr:row>103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7" name="Button 2">
              <controlPr defaultSize="0" print="0" autoFill="0" autoPict="0" macro="[0]!BtnInicio">
                <anchor moveWithCells="1">
                  <from>
                    <xdr:col>0</xdr:col>
                    <xdr:colOff>352425</xdr:colOff>
                    <xdr:row>1</xdr:row>
                    <xdr:rowOff>95250</xdr:rowOff>
                  </from>
                  <to>
                    <xdr:col>1</xdr:col>
                    <xdr:colOff>647700</xdr:colOff>
                    <xdr:row>1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rgb="FFFF0000"/>
  </sheetPr>
  <dimension ref="B1:AA173"/>
  <sheetViews>
    <sheetView showGridLines="0" showRowColHeaders="0" workbookViewId="0">
      <pane ySplit="1" topLeftCell="A2" activePane="bottomLeft" state="frozen"/>
      <selection pane="bottomLeft" activeCell="N28" sqref="N28"/>
    </sheetView>
  </sheetViews>
  <sheetFormatPr baseColWidth="10" defaultRowHeight="12.75" x14ac:dyDescent="0.2"/>
  <cols>
    <col min="1" max="1" width="6.140625" style="1" customWidth="1"/>
    <col min="2" max="2" width="39" style="1" bestFit="1" customWidth="1"/>
    <col min="3" max="3" width="18.28515625" style="1" bestFit="1" customWidth="1"/>
    <col min="4" max="4" width="7.5703125" style="1" hidden="1" customWidth="1"/>
    <col min="5" max="5" width="3.42578125" style="1" customWidth="1"/>
    <col min="6" max="6" width="47.85546875" style="1" customWidth="1"/>
    <col min="7" max="7" width="25.85546875" style="1" bestFit="1" customWidth="1"/>
    <col min="8" max="8" width="10.42578125" style="1" hidden="1" customWidth="1"/>
    <col min="9" max="9" width="6.140625" style="1" hidden="1" customWidth="1"/>
    <col min="10" max="10" width="10.42578125" style="1" hidden="1" customWidth="1"/>
    <col min="11" max="11" width="16.85546875" style="1" hidden="1" customWidth="1"/>
    <col min="12" max="12" width="23.7109375" style="1" customWidth="1"/>
    <col min="13" max="13" width="7.5703125" style="1" customWidth="1"/>
    <col min="14" max="16384" width="11.42578125" style="1"/>
  </cols>
  <sheetData>
    <row r="1" spans="2:27" s="202" customFormat="1" ht="43.5" customHeight="1" x14ac:dyDescent="0.2">
      <c r="U1" s="235"/>
      <c r="V1" s="235"/>
      <c r="W1" s="235"/>
      <c r="X1" s="235"/>
      <c r="Y1" s="235"/>
      <c r="Z1" s="235"/>
      <c r="AA1" s="235"/>
    </row>
    <row r="5" spans="2:27" ht="15.75" x14ac:dyDescent="0.25">
      <c r="B5" s="82" t="s">
        <v>84</v>
      </c>
    </row>
    <row r="6" spans="2:27" ht="14.25" x14ac:dyDescent="0.2">
      <c r="B6" s="703" t="s">
        <v>128</v>
      </c>
      <c r="C6" s="703"/>
      <c r="D6" s="703"/>
      <c r="E6" s="703"/>
      <c r="F6" s="703"/>
      <c r="G6" s="703"/>
    </row>
    <row r="7" spans="2:27" ht="14.25" x14ac:dyDescent="0.2">
      <c r="B7" s="704" t="s">
        <v>129</v>
      </c>
      <c r="C7" s="704"/>
      <c r="D7" s="704"/>
      <c r="E7" s="704"/>
      <c r="F7" s="704"/>
      <c r="G7" s="704"/>
    </row>
    <row r="10" spans="2:27" ht="15.75" x14ac:dyDescent="0.25">
      <c r="B10" s="94" t="s">
        <v>133</v>
      </c>
      <c r="C10" s="88" t="s">
        <v>9</v>
      </c>
      <c r="F10" s="94" t="s">
        <v>133</v>
      </c>
      <c r="G10" s="88" t="s">
        <v>67</v>
      </c>
    </row>
    <row r="11" spans="2:27" ht="3.75" customHeight="1" thickBot="1" x14ac:dyDescent="0.25">
      <c r="B11" s="84"/>
      <c r="C11" s="84"/>
      <c r="D11" s="84"/>
      <c r="E11" s="84"/>
      <c r="F11" s="84"/>
      <c r="G11" s="84"/>
      <c r="H11" s="84"/>
      <c r="I11" s="84"/>
    </row>
    <row r="12" spans="2:27" ht="16.5" thickBot="1" x14ac:dyDescent="0.3">
      <c r="B12" s="84" t="s">
        <v>130</v>
      </c>
      <c r="C12" s="198">
        <f>D12/100</f>
        <v>0.02</v>
      </c>
      <c r="D12" s="199">
        <v>2</v>
      </c>
      <c r="F12" s="84" t="s">
        <v>130</v>
      </c>
      <c r="G12" s="197">
        <f>(H12-99)/100</f>
        <v>0.04</v>
      </c>
      <c r="H12" s="199">
        <v>103</v>
      </c>
    </row>
    <row r="13" spans="2:27" ht="3.75" customHeight="1" thickBot="1" x14ac:dyDescent="0.25">
      <c r="B13" s="84"/>
      <c r="C13" s="84"/>
      <c r="D13" s="84"/>
      <c r="E13" s="84"/>
      <c r="F13" s="84"/>
      <c r="G13" s="84"/>
      <c r="H13" s="84"/>
      <c r="I13" s="84"/>
    </row>
    <row r="14" spans="2:27" ht="16.5" thickBot="1" x14ac:dyDescent="0.3">
      <c r="B14" s="84" t="s">
        <v>131</v>
      </c>
      <c r="C14" s="198">
        <f t="shared" ref="C14:C28" si="0">D14/100</f>
        <v>0.2</v>
      </c>
      <c r="D14" s="199">
        <v>20</v>
      </c>
      <c r="F14" s="84" t="s">
        <v>131</v>
      </c>
      <c r="G14" s="197">
        <f>(H14-99)/100</f>
        <v>-0.02</v>
      </c>
      <c r="H14" s="199">
        <v>97</v>
      </c>
    </row>
    <row r="15" spans="2:27" ht="3.75" customHeight="1" thickBot="1" x14ac:dyDescent="0.25">
      <c r="B15" s="84"/>
      <c r="C15" s="84"/>
      <c r="D15" s="84"/>
      <c r="E15" s="84"/>
      <c r="F15" s="84"/>
      <c r="G15" s="84"/>
      <c r="H15" s="84"/>
      <c r="I15" s="84"/>
    </row>
    <row r="16" spans="2:27" ht="16.5" thickBot="1" x14ac:dyDescent="0.3">
      <c r="B16" s="84" t="s">
        <v>132</v>
      </c>
      <c r="C16" s="198">
        <f t="shared" si="0"/>
        <v>0.25</v>
      </c>
      <c r="D16" s="199">
        <v>25</v>
      </c>
      <c r="F16" s="84" t="s">
        <v>132</v>
      </c>
      <c r="G16" s="197">
        <f>(H16-99)/100</f>
        <v>-0.02</v>
      </c>
      <c r="H16" s="199">
        <v>97</v>
      </c>
      <c r="I16" s="93"/>
    </row>
    <row r="17" spans="2:13" ht="3.75" customHeight="1" thickBot="1" x14ac:dyDescent="0.25">
      <c r="B17" s="84"/>
      <c r="C17" s="84"/>
      <c r="D17" s="84"/>
      <c r="E17" s="84"/>
      <c r="F17" s="84"/>
      <c r="G17" s="84"/>
      <c r="H17" s="84"/>
      <c r="I17" s="84"/>
      <c r="J17" s="193"/>
      <c r="K17" s="193"/>
      <c r="M17" s="196"/>
    </row>
    <row r="18" spans="2:13" ht="16.5" thickBot="1" x14ac:dyDescent="0.3">
      <c r="B18" s="84" t="s">
        <v>134</v>
      </c>
      <c r="C18" s="198">
        <f t="shared" si="0"/>
        <v>0</v>
      </c>
      <c r="D18" s="199">
        <v>0</v>
      </c>
      <c r="F18" s="84" t="s">
        <v>134</v>
      </c>
      <c r="G18" s="197">
        <f>(H18-99)/100</f>
        <v>0.1</v>
      </c>
      <c r="H18" s="199">
        <v>109</v>
      </c>
    </row>
    <row r="19" spans="2:13" ht="3.75" customHeight="1" thickBot="1" x14ac:dyDescent="0.25">
      <c r="B19" s="84"/>
      <c r="C19" s="84"/>
      <c r="D19" s="84"/>
      <c r="E19" s="84"/>
      <c r="F19" s="84"/>
      <c r="G19" s="84"/>
      <c r="H19" s="84"/>
      <c r="I19" s="84"/>
      <c r="J19" s="193"/>
      <c r="K19" s="193"/>
      <c r="M19" s="196"/>
    </row>
    <row r="20" spans="2:13" ht="16.5" thickBot="1" x14ac:dyDescent="0.3">
      <c r="B20" s="84" t="s">
        <v>135</v>
      </c>
      <c r="C20" s="198">
        <f t="shared" si="0"/>
        <v>0.1</v>
      </c>
      <c r="D20" s="199">
        <v>10</v>
      </c>
      <c r="F20" s="84" t="s">
        <v>135</v>
      </c>
      <c r="G20" s="197">
        <f>(H20-99)/100</f>
        <v>0.04</v>
      </c>
      <c r="H20" s="199">
        <v>103</v>
      </c>
    </row>
    <row r="21" spans="2:13" ht="3.75" customHeight="1" thickBot="1" x14ac:dyDescent="0.25">
      <c r="B21" s="84"/>
      <c r="C21" s="84"/>
      <c r="D21" s="84"/>
      <c r="E21" s="84"/>
      <c r="F21" s="84"/>
      <c r="G21" s="84"/>
      <c r="H21" s="84"/>
      <c r="I21" s="84"/>
      <c r="J21" s="193"/>
      <c r="K21" s="193"/>
      <c r="M21" s="196"/>
    </row>
    <row r="22" spans="2:13" ht="16.5" thickBot="1" x14ac:dyDescent="0.3">
      <c r="B22" s="84" t="s">
        <v>136</v>
      </c>
      <c r="C22" s="198">
        <f t="shared" si="0"/>
        <v>0.15</v>
      </c>
      <c r="D22" s="199">
        <v>15</v>
      </c>
      <c r="F22" s="84" t="s">
        <v>136</v>
      </c>
      <c r="G22" s="197">
        <f>(H22-99)/100</f>
        <v>-0.06</v>
      </c>
      <c r="H22" s="199">
        <v>93</v>
      </c>
    </row>
    <row r="23" spans="2:13" ht="3.75" customHeight="1" thickBot="1" x14ac:dyDescent="0.25">
      <c r="B23" s="84"/>
      <c r="C23" s="84"/>
      <c r="D23" s="84"/>
      <c r="E23" s="84"/>
      <c r="F23" s="84"/>
      <c r="G23" s="84"/>
      <c r="H23" s="84"/>
      <c r="I23" s="84"/>
      <c r="J23" s="193"/>
      <c r="K23" s="193"/>
      <c r="M23" s="196"/>
    </row>
    <row r="24" spans="2:13" ht="16.5" thickBot="1" x14ac:dyDescent="0.3">
      <c r="B24" s="84" t="s">
        <v>137</v>
      </c>
      <c r="C24" s="198">
        <f t="shared" si="0"/>
        <v>0.2</v>
      </c>
      <c r="D24" s="199">
        <v>20</v>
      </c>
      <c r="F24" s="84" t="s">
        <v>137</v>
      </c>
      <c r="G24" s="197">
        <f>(H24-99)/100</f>
        <v>0.12</v>
      </c>
      <c r="H24" s="199">
        <v>111</v>
      </c>
    </row>
    <row r="25" spans="2:13" ht="3.75" customHeight="1" thickBot="1" x14ac:dyDescent="0.25">
      <c r="B25" s="84"/>
      <c r="C25" s="84"/>
      <c r="D25" s="84"/>
      <c r="E25" s="84"/>
      <c r="F25" s="84"/>
      <c r="G25" s="84"/>
      <c r="H25" s="84"/>
      <c r="I25" s="84"/>
      <c r="J25" s="193"/>
      <c r="K25" s="193"/>
      <c r="M25" s="196"/>
    </row>
    <row r="26" spans="2:13" ht="16.5" thickBot="1" x14ac:dyDescent="0.3">
      <c r="B26" s="84" t="s">
        <v>138</v>
      </c>
      <c r="C26" s="198">
        <f t="shared" si="0"/>
        <v>0.05</v>
      </c>
      <c r="D26" s="199">
        <v>5</v>
      </c>
      <c r="F26" s="84" t="s">
        <v>138</v>
      </c>
      <c r="G26" s="197">
        <f>(H26-99)/100</f>
        <v>0.02</v>
      </c>
      <c r="H26" s="199">
        <v>101</v>
      </c>
    </row>
    <row r="27" spans="2:13" ht="3.75" customHeight="1" thickBot="1" x14ac:dyDescent="0.25">
      <c r="B27" s="84"/>
      <c r="C27" s="84"/>
      <c r="D27" s="84"/>
      <c r="E27" s="84"/>
      <c r="F27" s="84"/>
      <c r="G27" s="84"/>
      <c r="H27" s="84"/>
      <c r="I27" s="84"/>
      <c r="J27" s="193"/>
      <c r="K27" s="193"/>
      <c r="M27" s="196"/>
    </row>
    <row r="28" spans="2:13" ht="16.5" thickBot="1" x14ac:dyDescent="0.3">
      <c r="B28" s="84" t="s">
        <v>139</v>
      </c>
      <c r="C28" s="198">
        <f t="shared" si="0"/>
        <v>0.04</v>
      </c>
      <c r="D28" s="199">
        <v>4</v>
      </c>
      <c r="F28" s="84" t="s">
        <v>139</v>
      </c>
      <c r="G28" s="197">
        <f>(H28-99)/100</f>
        <v>0.01</v>
      </c>
      <c r="H28" s="199">
        <v>100</v>
      </c>
    </row>
    <row r="29" spans="2:13" ht="3.75" customHeight="1" x14ac:dyDescent="0.2">
      <c r="B29" s="84"/>
      <c r="C29" s="84"/>
      <c r="D29" s="84"/>
      <c r="E29" s="84"/>
      <c r="F29" s="84"/>
      <c r="G29" s="84"/>
      <c r="H29" s="84"/>
      <c r="I29" s="84"/>
      <c r="J29" s="193"/>
      <c r="K29" s="193"/>
      <c r="M29" s="196"/>
    </row>
    <row r="30" spans="2:13" ht="15" x14ac:dyDescent="0.2">
      <c r="B30" s="83" t="str">
        <f>IF(C30=100%,"","¡Este dato debe ser 100%! →")</f>
        <v>¡Este dato debe ser 100%! →</v>
      </c>
      <c r="C30" s="91">
        <f>SUM(C12:C28)</f>
        <v>1.01</v>
      </c>
      <c r="G30" s="87" t="s">
        <v>83</v>
      </c>
    </row>
    <row r="33" spans="2:13" ht="31.5" x14ac:dyDescent="0.25">
      <c r="B33" s="89" t="s">
        <v>140</v>
      </c>
      <c r="C33" s="90" t="s">
        <v>99</v>
      </c>
      <c r="H33" s="327">
        <v>1</v>
      </c>
    </row>
    <row r="34" spans="2:13" ht="15.75" x14ac:dyDescent="0.25">
      <c r="B34" s="13" t="s">
        <v>100</v>
      </c>
      <c r="C34" s="201">
        <v>100.456</v>
      </c>
      <c r="F34" s="92" t="s">
        <v>141</v>
      </c>
      <c r="H34" s="193" t="s">
        <v>100</v>
      </c>
      <c r="I34" s="1">
        <v>1</v>
      </c>
      <c r="J34" s="196">
        <f t="shared" ref="J34:J45" si="1">C34</f>
        <v>100.456</v>
      </c>
      <c r="K34" s="1">
        <v>2011</v>
      </c>
    </row>
    <row r="35" spans="2:13" ht="16.5" thickBot="1" x14ac:dyDescent="0.3">
      <c r="B35" s="13" t="s">
        <v>101</v>
      </c>
      <c r="C35" s="201">
        <v>100.80800000000001</v>
      </c>
      <c r="H35" s="193" t="s">
        <v>101</v>
      </c>
      <c r="I35" s="1">
        <v>2</v>
      </c>
      <c r="J35" s="196">
        <f t="shared" si="1"/>
        <v>100.80800000000001</v>
      </c>
      <c r="K35" s="1">
        <v>2012</v>
      </c>
    </row>
    <row r="36" spans="2:13" ht="16.5" thickTop="1" x14ac:dyDescent="0.25">
      <c r="B36" s="13" t="s">
        <v>102</v>
      </c>
      <c r="C36" s="201">
        <v>97.005300000000005</v>
      </c>
      <c r="F36" s="695" t="s">
        <v>70</v>
      </c>
      <c r="G36" s="699">
        <f>C12*G12+C14*G14+C16*G16+C18*G18+C20*G20+C22*G22+C24*G24+C26*G26+C28*G28</f>
        <v>1.2200000000000001E-2</v>
      </c>
      <c r="H36" s="193" t="s">
        <v>102</v>
      </c>
      <c r="I36" s="1">
        <v>3</v>
      </c>
      <c r="J36" s="196">
        <f t="shared" si="1"/>
        <v>97.005300000000005</v>
      </c>
      <c r="K36" s="1">
        <v>2013</v>
      </c>
    </row>
    <row r="37" spans="2:13" ht="16.5" thickBot="1" x14ac:dyDescent="0.3">
      <c r="B37" s="13" t="s">
        <v>103</v>
      </c>
      <c r="C37" s="201">
        <v>96.283699999999996</v>
      </c>
      <c r="F37" s="696"/>
      <c r="G37" s="700"/>
      <c r="H37" s="193" t="s">
        <v>103</v>
      </c>
      <c r="I37" s="1">
        <v>4</v>
      </c>
      <c r="J37" s="196">
        <f t="shared" si="1"/>
        <v>96.283699999999996</v>
      </c>
      <c r="K37" s="1">
        <v>2014</v>
      </c>
    </row>
    <row r="38" spans="2:13" ht="17.25" thickTop="1" thickBot="1" x14ac:dyDescent="0.3">
      <c r="B38" s="13" t="s">
        <v>104</v>
      </c>
      <c r="C38" s="201">
        <v>97.048500000000004</v>
      </c>
      <c r="H38" s="193" t="s">
        <v>104</v>
      </c>
      <c r="I38" s="1">
        <v>5</v>
      </c>
      <c r="J38" s="196">
        <f t="shared" si="1"/>
        <v>97.048500000000004</v>
      </c>
      <c r="K38" s="1">
        <v>2015</v>
      </c>
    </row>
    <row r="39" spans="2:13" ht="16.5" thickTop="1" x14ac:dyDescent="0.25">
      <c r="B39" s="13" t="s">
        <v>105</v>
      </c>
      <c r="C39" s="201">
        <v>98.486199999999997</v>
      </c>
      <c r="F39" s="697" t="s">
        <v>127</v>
      </c>
      <c r="G39" s="701">
        <f>G36+((VLOOKUP(H33,I34:J45,2,FALSE)/100)-1)+G36*((VLOOKUP(H33,I34:J45,2,FALSE)/100)-1)</f>
        <v>1.6815632000000122E-2</v>
      </c>
      <c r="H39" s="193" t="s">
        <v>105</v>
      </c>
      <c r="I39" s="1">
        <v>6</v>
      </c>
      <c r="J39" s="196">
        <f t="shared" si="1"/>
        <v>98.486199999999997</v>
      </c>
      <c r="K39" s="1">
        <v>2016</v>
      </c>
    </row>
    <row r="40" spans="2:13" ht="16.5" thickBot="1" x14ac:dyDescent="0.3">
      <c r="B40" s="13" t="s">
        <v>106</v>
      </c>
      <c r="C40" s="201">
        <v>98.965800000000002</v>
      </c>
      <c r="F40" s="698"/>
      <c r="G40" s="702"/>
      <c r="H40" s="193" t="s">
        <v>106</v>
      </c>
      <c r="I40" s="1">
        <v>7</v>
      </c>
      <c r="J40" s="196">
        <f t="shared" si="1"/>
        <v>98.965800000000002</v>
      </c>
      <c r="K40" s="1">
        <v>2017</v>
      </c>
    </row>
    <row r="41" spans="2:13" ht="16.5" thickTop="1" x14ac:dyDescent="0.25">
      <c r="B41" s="13" t="s">
        <v>107</v>
      </c>
      <c r="C41" s="201">
        <v>99.366</v>
      </c>
      <c r="H41" s="193" t="s">
        <v>107</v>
      </c>
      <c r="I41" s="1">
        <v>8</v>
      </c>
      <c r="J41" s="196">
        <f t="shared" si="1"/>
        <v>99.366</v>
      </c>
      <c r="K41" s="1">
        <v>2018</v>
      </c>
    </row>
    <row r="42" spans="2:13" ht="15.75" x14ac:dyDescent="0.25">
      <c r="B42" s="13" t="s">
        <v>108</v>
      </c>
      <c r="C42" s="201">
        <v>101.423</v>
      </c>
      <c r="H42" s="193" t="s">
        <v>108</v>
      </c>
      <c r="I42" s="1">
        <v>9</v>
      </c>
      <c r="J42" s="196">
        <f t="shared" si="1"/>
        <v>101.423</v>
      </c>
      <c r="K42" s="1">
        <v>2019</v>
      </c>
    </row>
    <row r="43" spans="2:13" ht="15.75" x14ac:dyDescent="0.25">
      <c r="B43" s="13" t="s">
        <v>109</v>
      </c>
      <c r="C43" s="201">
        <v>103.3</v>
      </c>
      <c r="H43" s="193" t="s">
        <v>109</v>
      </c>
      <c r="I43" s="1">
        <v>10</v>
      </c>
      <c r="J43" s="196">
        <f t="shared" si="1"/>
        <v>103.3</v>
      </c>
      <c r="K43" s="1">
        <v>2020</v>
      </c>
    </row>
    <row r="44" spans="2:13" ht="15.75" x14ac:dyDescent="0.25">
      <c r="B44" s="13" t="s">
        <v>110</v>
      </c>
      <c r="C44" s="201">
        <v>103.535</v>
      </c>
      <c r="H44" s="193" t="s">
        <v>110</v>
      </c>
      <c r="I44" s="1">
        <v>11</v>
      </c>
      <c r="J44" s="196">
        <f t="shared" si="1"/>
        <v>103.535</v>
      </c>
    </row>
    <row r="45" spans="2:13" ht="15.75" x14ac:dyDescent="0.25">
      <c r="B45" s="13" t="s">
        <v>111</v>
      </c>
      <c r="C45" s="201">
        <v>103.322</v>
      </c>
      <c r="H45" s="193" t="s">
        <v>111</v>
      </c>
      <c r="I45" s="1">
        <v>12</v>
      </c>
      <c r="J45" s="196">
        <f t="shared" si="1"/>
        <v>103.322</v>
      </c>
    </row>
    <row r="47" spans="2:13" x14ac:dyDescent="0.2">
      <c r="H47" s="330">
        <v>3</v>
      </c>
    </row>
    <row r="48" spans="2:13" ht="13.5" thickBot="1" x14ac:dyDescent="0.25">
      <c r="B48" s="319"/>
      <c r="C48" s="319"/>
      <c r="D48" s="319"/>
      <c r="E48" s="319"/>
      <c r="F48" s="319"/>
      <c r="G48" s="319"/>
      <c r="H48" s="331">
        <v>3</v>
      </c>
      <c r="I48" s="319"/>
      <c r="J48" s="319"/>
      <c r="K48" s="319"/>
      <c r="L48" s="319"/>
      <c r="M48" s="319"/>
    </row>
    <row r="49" spans="2:12" ht="14.25" x14ac:dyDescent="0.2">
      <c r="B49" s="316"/>
    </row>
    <row r="50" spans="2:12" ht="14.25" x14ac:dyDescent="0.2">
      <c r="B50" s="317"/>
    </row>
    <row r="51" spans="2:12" ht="15.75" x14ac:dyDescent="0.2">
      <c r="B51" s="326" t="s">
        <v>152</v>
      </c>
    </row>
    <row r="52" spans="2:12" ht="15.75" x14ac:dyDescent="0.2">
      <c r="B52" s="326" t="s">
        <v>151</v>
      </c>
    </row>
    <row r="53" spans="2:12" ht="47.25" x14ac:dyDescent="0.25">
      <c r="B53" s="316"/>
      <c r="F53" s="94" t="s">
        <v>146</v>
      </c>
      <c r="G53" s="321" t="s">
        <v>149</v>
      </c>
      <c r="H53" s="321"/>
      <c r="I53" s="321"/>
      <c r="J53" s="321"/>
      <c r="K53" s="321"/>
      <c r="L53" s="321" t="s">
        <v>150</v>
      </c>
    </row>
    <row r="54" spans="2:12" ht="15.75" x14ac:dyDescent="0.25">
      <c r="B54" s="92" t="s">
        <v>145</v>
      </c>
      <c r="C54" s="325">
        <v>0.8</v>
      </c>
      <c r="F54" s="322">
        <f>IF( ISERROR(H54), "", IF(H54="(Falta Dat.)","",K54))</f>
        <v>41334</v>
      </c>
      <c r="G54" s="323">
        <f>C54</f>
        <v>0.8</v>
      </c>
      <c r="H54" s="199">
        <f>VLOOKUP(K54,Resultados!$B$3:$C$120,2,FALSE)</f>
        <v>3.3107469158225374E-3</v>
      </c>
      <c r="I54" s="328">
        <f>H47</f>
        <v>3</v>
      </c>
      <c r="J54" s="328">
        <f>H48+2010</f>
        <v>2013</v>
      </c>
      <c r="K54" s="329">
        <f>DATE(J54,I54,1)</f>
        <v>41334</v>
      </c>
      <c r="L54" s="323">
        <f>C54</f>
        <v>0.8</v>
      </c>
    </row>
    <row r="55" spans="2:12" ht="15.75" x14ac:dyDescent="0.25">
      <c r="B55" s="92"/>
      <c r="F55" s="322">
        <f t="shared" ref="F55:F118" si="2">IF( ISERROR(H55), "", IF(H55="(Falta Dat.)","",K55))</f>
        <v>41365</v>
      </c>
      <c r="G55" s="324">
        <f>IF( ISERROR(H55), "", IF(H55="(Falta Dat.)","",     G54 + (  G54*   VLOOKUP(F54,Resultados!$B$3:$C$120, 2, FALSE)    ) ))</f>
        <v>0.80264859753265805</v>
      </c>
      <c r="H55" s="199">
        <f>VLOOKUP(K55,Resultados!$B$3:$C$120,2,FALSE)</f>
        <v>-4.3872042248645823E-3</v>
      </c>
      <c r="I55" s="328">
        <f>IF(I54=12,1,I54+1)</f>
        <v>4</v>
      </c>
      <c r="J55" s="328">
        <f>IF(I54=12,J54+1,J54)</f>
        <v>2013</v>
      </c>
      <c r="K55" s="329">
        <f t="shared" ref="K55:K118" si="3">DATE(J55,I55,1)</f>
        <v>41365</v>
      </c>
      <c r="L55" s="324">
        <f>IF(G55="","", G55*VLOOKUP(I55,$I$34:$J$45,2,FALSE) /100)</f>
        <v>0.7728197677025519</v>
      </c>
    </row>
    <row r="56" spans="2:12" ht="15.75" x14ac:dyDescent="0.25">
      <c r="B56" s="92" t="s">
        <v>147</v>
      </c>
      <c r="F56" s="322">
        <f t="shared" si="2"/>
        <v>41395</v>
      </c>
      <c r="G56" s="324">
        <f>IF( ISERROR(H56), "", IF(H56="(Falta Dat.)","",     G55 + (  G55*   VLOOKUP(F55,Resultados!$B$3:$C$120, 2, FALSE)    ) ))</f>
        <v>0.79912721421448119</v>
      </c>
      <c r="H56" s="199">
        <f>VLOOKUP(K56,Resultados!$B$3:$C$120,2,FALSE)</f>
        <v>1.4214439835441996E-2</v>
      </c>
      <c r="I56" s="328">
        <f t="shared" ref="I56:I58" si="4">IF(I55=12,1,I55+1)</f>
        <v>5</v>
      </c>
      <c r="J56" s="328">
        <f t="shared" ref="J56:J58" si="5">IF(I55=12,J55+1,J55)</f>
        <v>2013</v>
      </c>
      <c r="K56" s="329">
        <f t="shared" si="3"/>
        <v>41395</v>
      </c>
      <c r="L56" s="324">
        <f t="shared" ref="L56:L119" si="6">IF(G56="","", G56*VLOOKUP(I56,$I$34:$J$45,2,FALSE) /100)</f>
        <v>0.77554097448694082</v>
      </c>
    </row>
    <row r="57" spans="2:12" ht="15.75" x14ac:dyDescent="0.25">
      <c r="B57" s="92"/>
      <c r="F57" s="322">
        <f t="shared" si="2"/>
        <v>41426</v>
      </c>
      <c r="G57" s="324">
        <f>IF( ISERROR(H57), "", IF(H57="(Falta Dat.)","",     G56 + (  G56*   VLOOKUP(F56,Resultados!$B$3:$C$120, 2, FALSE)    ) ))</f>
        <v>0.81048635992179729</v>
      </c>
      <c r="H57" s="199">
        <f>VLOOKUP(K57,Resultados!$B$3:$C$120,2,FALSE)</f>
        <v>-1.0775829312598458E-3</v>
      </c>
      <c r="I57" s="328">
        <f t="shared" si="4"/>
        <v>6</v>
      </c>
      <c r="J57" s="328">
        <f t="shared" si="5"/>
        <v>2013</v>
      </c>
      <c r="K57" s="329">
        <f t="shared" si="3"/>
        <v>41426</v>
      </c>
      <c r="L57" s="324">
        <f t="shared" si="6"/>
        <v>0.79821721740530105</v>
      </c>
    </row>
    <row r="58" spans="2:12" ht="15.75" x14ac:dyDescent="0.25">
      <c r="B58" s="92" t="s">
        <v>148</v>
      </c>
      <c r="F58" s="322">
        <f t="shared" si="2"/>
        <v>41456</v>
      </c>
      <c r="G58" s="324">
        <f>IF( ISERROR(H58), "", IF(H58="(Falta Dat.)","",     G57 + (  G57*   VLOOKUP(F57,Resultados!$B$3:$C$120, 2, FALSE)    ) ))</f>
        <v>0.8096129936543266</v>
      </c>
      <c r="H58" s="199">
        <f>VLOOKUP(K58,Resultados!$B$3:$C$120,2,FALSE)</f>
        <v>8.1639319720530294E-3</v>
      </c>
      <c r="I58" s="328">
        <f t="shared" si="4"/>
        <v>7</v>
      </c>
      <c r="J58" s="328">
        <f t="shared" si="5"/>
        <v>2013</v>
      </c>
      <c r="K58" s="329">
        <f t="shared" si="3"/>
        <v>41456</v>
      </c>
      <c r="L58" s="324">
        <f t="shared" si="6"/>
        <v>0.80123997607395347</v>
      </c>
    </row>
    <row r="59" spans="2:12" ht="15.75" x14ac:dyDescent="0.25">
      <c r="F59" s="322">
        <f t="shared" si="2"/>
        <v>41487</v>
      </c>
      <c r="G59" s="324">
        <f>IF( ISERROR(H59), "", IF(H59="(Falta Dat.)","",     G58 + (  G58*   VLOOKUP(F58,Resultados!$B$3:$C$120, 2, FALSE)    ) ))</f>
        <v>0.8162226190582107</v>
      </c>
      <c r="H59" s="199">
        <f>VLOOKUP(K59,Resultados!$B$3:$C$120,2,FALSE)</f>
        <v>-7.5360087005384444E-3</v>
      </c>
      <c r="I59" s="328">
        <f t="shared" ref="I59:I68" si="7">IF(I58=12,1,I58+1)</f>
        <v>8</v>
      </c>
      <c r="J59" s="328">
        <f t="shared" ref="J59:J68" si="8">IF(I58=12,J58+1,J58)</f>
        <v>2013</v>
      </c>
      <c r="K59" s="329">
        <f t="shared" si="3"/>
        <v>41487</v>
      </c>
      <c r="L59" s="324">
        <f t="shared" si="6"/>
        <v>0.8110477676533816</v>
      </c>
    </row>
    <row r="60" spans="2:12" ht="15.75" x14ac:dyDescent="0.25">
      <c r="C60" s="320"/>
      <c r="F60" s="322">
        <f t="shared" si="2"/>
        <v>41518</v>
      </c>
      <c r="G60" s="324">
        <f>IF( ISERROR(H60), "", IF(H60="(Falta Dat.)","",     G59 + (  G59*   VLOOKUP(F59,Resultados!$B$3:$C$120, 2, FALSE)    ) ))</f>
        <v>0.8100715582994118</v>
      </c>
      <c r="H60" s="199">
        <f>VLOOKUP(K60,Resultados!$B$3:$C$120,2,FALSE)</f>
        <v>-3.4629368673077805E-3</v>
      </c>
      <c r="I60" s="328">
        <f t="shared" si="7"/>
        <v>9</v>
      </c>
      <c r="J60" s="328">
        <f t="shared" si="8"/>
        <v>2013</v>
      </c>
      <c r="K60" s="329">
        <f t="shared" si="3"/>
        <v>41518</v>
      </c>
      <c r="L60" s="324">
        <f t="shared" si="6"/>
        <v>0.82159887657401243</v>
      </c>
    </row>
    <row r="61" spans="2:12" ht="15.75" x14ac:dyDescent="0.25">
      <c r="F61" s="322">
        <f t="shared" si="2"/>
        <v>41548</v>
      </c>
      <c r="G61" s="324">
        <f>IF( ISERROR(H61), "", IF(H61="(Falta Dat.)","",     G60 + (  G60*   VLOOKUP(F60,Resultados!$B$3:$C$120, 2, FALSE)    ) ))</f>
        <v>0.80726633163501926</v>
      </c>
      <c r="H61" s="199">
        <f>VLOOKUP(K61,Resultados!$B$3:$C$120,2,FALSE)</f>
        <v>1.8998859234036481E-2</v>
      </c>
      <c r="I61" s="328">
        <f t="shared" si="7"/>
        <v>10</v>
      </c>
      <c r="J61" s="328">
        <f t="shared" si="8"/>
        <v>2013</v>
      </c>
      <c r="K61" s="329">
        <f t="shared" si="3"/>
        <v>41548</v>
      </c>
      <c r="L61" s="324">
        <f t="shared" si="6"/>
        <v>0.83390612057897484</v>
      </c>
    </row>
    <row r="62" spans="2:12" ht="15.75" x14ac:dyDescent="0.25">
      <c r="F62" s="322">
        <f t="shared" si="2"/>
        <v>41579</v>
      </c>
      <c r="G62" s="324">
        <f>IF( ISERROR(H62), "", IF(H62="(Falta Dat.)","",     G61 + (  G61*   VLOOKUP(F61,Resultados!$B$3:$C$120, 2, FALSE)    ) ))</f>
        <v>0.82260347103413001</v>
      </c>
      <c r="H62" s="199">
        <f>VLOOKUP(K62,Resultados!$B$3:$C$120,2,FALSE)</f>
        <v>-3.9032698508488384E-3</v>
      </c>
      <c r="I62" s="328">
        <f t="shared" si="7"/>
        <v>11</v>
      </c>
      <c r="J62" s="328">
        <f t="shared" si="8"/>
        <v>2013</v>
      </c>
      <c r="K62" s="329">
        <f t="shared" si="3"/>
        <v>41579</v>
      </c>
      <c r="L62" s="324">
        <f t="shared" si="6"/>
        <v>0.8516825037351865</v>
      </c>
    </row>
    <row r="63" spans="2:12" ht="15.75" x14ac:dyDescent="0.25">
      <c r="F63" s="322">
        <f t="shared" si="2"/>
        <v>41609</v>
      </c>
      <c r="G63" s="324">
        <f>IF( ISERROR(H63), "", IF(H63="(Falta Dat.)","",     G62 + (  G62*   VLOOKUP(F62,Resultados!$B$3:$C$120, 2, FALSE)    ) ))</f>
        <v>0.81939262770643884</v>
      </c>
      <c r="H63" s="199">
        <f>VLOOKUP(K63,Resultados!$B$3:$C$120,2,FALSE)</f>
        <v>3.7576714286643963E-2</v>
      </c>
      <c r="I63" s="328">
        <f t="shared" si="7"/>
        <v>12</v>
      </c>
      <c r="J63" s="328">
        <f t="shared" si="8"/>
        <v>2013</v>
      </c>
      <c r="K63" s="329">
        <f t="shared" si="3"/>
        <v>41609</v>
      </c>
      <c r="L63" s="324">
        <f t="shared" si="6"/>
        <v>0.84661285079884674</v>
      </c>
    </row>
    <row r="64" spans="2:12" ht="15.75" x14ac:dyDescent="0.25">
      <c r="F64" s="322">
        <f t="shared" si="2"/>
        <v>41640</v>
      </c>
      <c r="G64" s="324">
        <f>IF( ISERROR(H64), "", IF(H64="(Falta Dat.)","",     G63 + (  G63*   VLOOKUP(F63,Resultados!$B$3:$C$120, 2, FALSE)    ) ))</f>
        <v>0.85018271036634607</v>
      </c>
      <c r="H64" s="199">
        <f>VLOOKUP(K64,Resultados!$B$3:$C$120,2,FALSE)</f>
        <v>0</v>
      </c>
      <c r="I64" s="328">
        <f t="shared" si="7"/>
        <v>1</v>
      </c>
      <c r="J64" s="328">
        <f t="shared" si="8"/>
        <v>2014</v>
      </c>
      <c r="K64" s="329">
        <f t="shared" si="3"/>
        <v>41640</v>
      </c>
      <c r="L64" s="324">
        <f t="shared" si="6"/>
        <v>0.85405954352561664</v>
      </c>
    </row>
    <row r="65" spans="6:12" ht="15.75" x14ac:dyDescent="0.25">
      <c r="F65" s="322">
        <f t="shared" si="2"/>
        <v>41671</v>
      </c>
      <c r="G65" s="324">
        <f>IF( ISERROR(H65), "", IF(H65="(Falta Dat.)","",     G64 + (  G64*   VLOOKUP(F64,Resultados!$B$3:$C$120, 2, FALSE)    ) ))</f>
        <v>0.85018271036634607</v>
      </c>
      <c r="H65" s="199">
        <f>VLOOKUP(K65,Resultados!$B$3:$C$120,2,FALSE)</f>
        <v>1.0598847272978609E-3</v>
      </c>
      <c r="I65" s="328">
        <f t="shared" si="7"/>
        <v>2</v>
      </c>
      <c r="J65" s="328">
        <f t="shared" si="8"/>
        <v>2014</v>
      </c>
      <c r="K65" s="329">
        <f t="shared" si="3"/>
        <v>41671</v>
      </c>
      <c r="L65" s="324">
        <f t="shared" si="6"/>
        <v>0.85705218666610616</v>
      </c>
    </row>
    <row r="66" spans="6:12" ht="15.75" x14ac:dyDescent="0.25">
      <c r="F66" s="322">
        <f t="shared" si="2"/>
        <v>41699</v>
      </c>
      <c r="G66" s="324">
        <f>IF( ISERROR(H66), "", IF(H66="(Falta Dat.)","",     G65 + (  G65*   VLOOKUP(F65,Resultados!$B$3:$C$120, 2, FALSE)    ) ))</f>
        <v>0.85108380603647604</v>
      </c>
      <c r="H66" s="199">
        <f>VLOOKUP(K66,Resultados!$B$3:$C$120,2,FALSE)</f>
        <v>-1.0027285912269867E-3</v>
      </c>
      <c r="I66" s="328">
        <f t="shared" si="7"/>
        <v>3</v>
      </c>
      <c r="J66" s="328">
        <f t="shared" si="8"/>
        <v>2014</v>
      </c>
      <c r="K66" s="329">
        <f t="shared" si="3"/>
        <v>41699</v>
      </c>
      <c r="L66" s="324">
        <f t="shared" si="6"/>
        <v>0.82559639929710171</v>
      </c>
    </row>
    <row r="67" spans="6:12" ht="15.75" x14ac:dyDescent="0.25">
      <c r="F67" s="322">
        <f t="shared" si="2"/>
        <v>41730</v>
      </c>
      <c r="G67" s="324">
        <f>IF( ISERROR(H67), "", IF(H67="(Falta Dat.)","",     G66 + (  G66*   VLOOKUP(F66,Resultados!$B$3:$C$120, 2, FALSE)    ) ))</f>
        <v>0.85023039997063299</v>
      </c>
      <c r="H67" s="199">
        <f>VLOOKUP(K67,Resultados!$B$3:$C$120,2,FALSE)</f>
        <v>-4.6241132141477742E-3</v>
      </c>
      <c r="I67" s="328">
        <f t="shared" si="7"/>
        <v>4</v>
      </c>
      <c r="J67" s="328">
        <f t="shared" si="8"/>
        <v>2014</v>
      </c>
      <c r="K67" s="329">
        <f t="shared" si="3"/>
        <v>41730</v>
      </c>
      <c r="L67" s="324">
        <f t="shared" si="6"/>
        <v>0.81863328761652421</v>
      </c>
    </row>
    <row r="68" spans="6:12" ht="15.75" x14ac:dyDescent="0.25">
      <c r="F68" s="322">
        <f t="shared" si="2"/>
        <v>41760</v>
      </c>
      <c r="G68" s="324">
        <f>IF( ISERROR(H68), "", IF(H68="(Falta Dat.)","",     G67 + (  G67*   VLOOKUP(F67,Resultados!$B$3:$C$120, 2, FALSE)    ) ))</f>
        <v>0.84629883834305863</v>
      </c>
      <c r="H68" s="199">
        <f>VLOOKUP(K68,Resultados!$B$3:$C$120,2,FALSE)</f>
        <v>-2.3488101925386476E-3</v>
      </c>
      <c r="I68" s="328">
        <f t="shared" si="7"/>
        <v>5</v>
      </c>
      <c r="J68" s="328">
        <f t="shared" si="8"/>
        <v>2014</v>
      </c>
      <c r="K68" s="329">
        <f t="shared" si="3"/>
        <v>41760</v>
      </c>
      <c r="L68" s="324">
        <f t="shared" si="6"/>
        <v>0.82132032812936329</v>
      </c>
    </row>
    <row r="69" spans="6:12" ht="15.75" x14ac:dyDescent="0.25">
      <c r="F69" s="322">
        <f t="shared" si="2"/>
        <v>41791</v>
      </c>
      <c r="G69" s="324">
        <f>IF( ISERROR(H69), "", IF(H69="(Falta Dat.)","",     G68 + (  G68*   VLOOKUP(F68,Resultados!$B$3:$C$120, 2, FALSE)    ) ))</f>
        <v>0.84431104300562487</v>
      </c>
      <c r="H69" s="199">
        <f>VLOOKUP(K69,Resultados!$B$3:$C$120,2,FALSE)</f>
        <v>3.0579703929576891E-4</v>
      </c>
      <c r="I69" s="328">
        <f t="shared" ref="I69:I110" si="9">IF(I68=12,1,I68+1)</f>
        <v>6</v>
      </c>
      <c r="J69" s="328">
        <f t="shared" ref="J69:J110" si="10">IF(I68=12,J68+1,J68)</f>
        <v>2014</v>
      </c>
      <c r="K69" s="329">
        <f t="shared" si="3"/>
        <v>41791</v>
      </c>
      <c r="L69" s="324">
        <f t="shared" si="6"/>
        <v>0.83152986243660565</v>
      </c>
    </row>
    <row r="70" spans="6:12" ht="15.75" x14ac:dyDescent="0.25">
      <c r="F70" s="322">
        <f t="shared" si="2"/>
        <v>41821</v>
      </c>
      <c r="G70" s="324">
        <f>IF( ISERROR(H70), "", IF(H70="(Falta Dat.)","",     G69 + (  G69*   VLOOKUP(F69,Resultados!$B$3:$C$120, 2, FALSE)    ) ))</f>
        <v>0.84456923082282076</v>
      </c>
      <c r="H70" s="199">
        <f>VLOOKUP(K70,Resultados!$B$3:$C$120,2,FALSE)</f>
        <v>-9.6769373354756317E-3</v>
      </c>
      <c r="I70" s="328">
        <f t="shared" si="9"/>
        <v>7</v>
      </c>
      <c r="J70" s="328">
        <f t="shared" si="10"/>
        <v>2014</v>
      </c>
      <c r="K70" s="329">
        <f t="shared" si="3"/>
        <v>41821</v>
      </c>
      <c r="L70" s="324">
        <f t="shared" si="6"/>
        <v>0.83583469583765124</v>
      </c>
    </row>
    <row r="71" spans="6:12" ht="15.75" x14ac:dyDescent="0.25">
      <c r="F71" s="322">
        <f t="shared" si="2"/>
        <v>41852</v>
      </c>
      <c r="G71" s="324">
        <f>IF( ISERROR(H71), "", IF(H71="(Falta Dat.)","",     G70 + (  G70*   VLOOKUP(F70,Resultados!$B$3:$C$120, 2, FALSE)    ) ))</f>
        <v>0.83639638730067745</v>
      </c>
      <c r="H71" s="199">
        <f>VLOOKUP(K71,Resultados!$B$3:$C$120,2,FALSE)</f>
        <v>-7.5885780224931878E-4</v>
      </c>
      <c r="I71" s="328">
        <f t="shared" si="9"/>
        <v>8</v>
      </c>
      <c r="J71" s="328">
        <f t="shared" si="10"/>
        <v>2014</v>
      </c>
      <c r="K71" s="329">
        <f t="shared" si="3"/>
        <v>41852</v>
      </c>
      <c r="L71" s="324">
        <f t="shared" si="6"/>
        <v>0.83109363420519111</v>
      </c>
    </row>
    <row r="72" spans="6:12" ht="15.75" x14ac:dyDescent="0.25">
      <c r="F72" s="322">
        <f t="shared" si="2"/>
        <v>41883</v>
      </c>
      <c r="G72" s="324">
        <f>IF( ISERROR(H72), "", IF(H72="(Falta Dat.)","",     G71 + (  G71*   VLOOKUP(F71,Resultados!$B$3:$C$120, 2, FALSE)    ) ))</f>
        <v>0.83576168137640117</v>
      </c>
      <c r="H72" s="199">
        <f>VLOOKUP(K72,Resultados!$B$3:$C$120,2,FALSE)</f>
        <v>1.9405423886077132E-3</v>
      </c>
      <c r="I72" s="328">
        <f t="shared" si="9"/>
        <v>9</v>
      </c>
      <c r="J72" s="328">
        <f t="shared" si="10"/>
        <v>2014</v>
      </c>
      <c r="K72" s="329">
        <f t="shared" si="3"/>
        <v>41883</v>
      </c>
      <c r="L72" s="324">
        <f t="shared" si="6"/>
        <v>0.84765457010238732</v>
      </c>
    </row>
    <row r="73" spans="6:12" ht="15.75" x14ac:dyDescent="0.25">
      <c r="F73" s="322">
        <f t="shared" si="2"/>
        <v>41913</v>
      </c>
      <c r="G73" s="324">
        <f>IF( ISERROR(H73), "", IF(H73="(Falta Dat.)","",     G72 + (  G72*   VLOOKUP(F72,Resultados!$B$3:$C$120, 2, FALSE)    ) ))</f>
        <v>0.83738351234588615</v>
      </c>
      <c r="H73" s="199">
        <f>VLOOKUP(K73,Resultados!$B$3:$C$120,2,FALSE)</f>
        <v>-6.8705421236536779E-4</v>
      </c>
      <c r="I73" s="328">
        <f t="shared" si="9"/>
        <v>10</v>
      </c>
      <c r="J73" s="328">
        <f t="shared" si="10"/>
        <v>2014</v>
      </c>
      <c r="K73" s="329">
        <f t="shared" si="3"/>
        <v>41913</v>
      </c>
      <c r="L73" s="324">
        <f t="shared" si="6"/>
        <v>0.86501716825330033</v>
      </c>
    </row>
    <row r="74" spans="6:12" ht="15.75" x14ac:dyDescent="0.25">
      <c r="F74" s="322">
        <f t="shared" si="2"/>
        <v>41944</v>
      </c>
      <c r="G74" s="324">
        <f>IF( ISERROR(H74), "", IF(H74="(Falta Dat.)","",     G73 + (  G73*   VLOOKUP(F73,Resultados!$B$3:$C$120, 2, FALSE)    ) ))</f>
        <v>0.83680818447636363</v>
      </c>
      <c r="H74" s="199">
        <f>VLOOKUP(K74,Resultados!$B$3:$C$120,2,FALSE)</f>
        <v>3.9605451974723434E-3</v>
      </c>
      <c r="I74" s="328">
        <f t="shared" si="9"/>
        <v>11</v>
      </c>
      <c r="J74" s="328">
        <f t="shared" si="10"/>
        <v>2014</v>
      </c>
      <c r="K74" s="329">
        <f t="shared" si="3"/>
        <v>41944</v>
      </c>
      <c r="L74" s="324">
        <f t="shared" si="6"/>
        <v>0.86638935379760307</v>
      </c>
    </row>
    <row r="75" spans="6:12" ht="15.75" x14ac:dyDescent="0.25">
      <c r="F75" s="322">
        <f t="shared" si="2"/>
        <v>41974</v>
      </c>
      <c r="G75" s="324">
        <f>IF( ISERROR(H75), "", IF(H75="(Falta Dat.)","",     G74 + (  G74*   VLOOKUP(F74,Resultados!$B$3:$C$120, 2, FALSE)    ) ))</f>
        <v>0.84012240111259706</v>
      </c>
      <c r="H75" s="199">
        <f>VLOOKUP(K75,Resultados!$B$3:$C$120,2,FALSE)</f>
        <v>-7.6691530058016766E-3</v>
      </c>
      <c r="I75" s="328">
        <f t="shared" si="9"/>
        <v>12</v>
      </c>
      <c r="J75" s="328">
        <f t="shared" si="10"/>
        <v>2014</v>
      </c>
      <c r="K75" s="329">
        <f t="shared" si="3"/>
        <v>41974</v>
      </c>
      <c r="L75" s="324">
        <f t="shared" si="6"/>
        <v>0.86803126727755753</v>
      </c>
    </row>
    <row r="76" spans="6:12" ht="15.75" x14ac:dyDescent="0.25">
      <c r="F76" s="322">
        <f t="shared" si="2"/>
        <v>42005</v>
      </c>
      <c r="G76" s="324">
        <f>IF( ISERROR(H76), "", IF(H76="(Falta Dat.)","",     G75 + (  G75*   VLOOKUP(F75,Resultados!$B$3:$C$120, 2, FALSE)    ) ))</f>
        <v>0.83367937387486302</v>
      </c>
      <c r="H76" s="199">
        <f>VLOOKUP(K76,Resultados!$B$3:$C$120,2,FALSE)</f>
        <v>3.228581540926056E-3</v>
      </c>
      <c r="I76" s="328">
        <f t="shared" si="9"/>
        <v>1</v>
      </c>
      <c r="J76" s="328">
        <f t="shared" si="10"/>
        <v>2015</v>
      </c>
      <c r="K76" s="329">
        <f t="shared" si="3"/>
        <v>42005</v>
      </c>
      <c r="L76" s="324">
        <f t="shared" si="6"/>
        <v>0.83748095181973237</v>
      </c>
    </row>
    <row r="77" spans="6:12" ht="15.75" x14ac:dyDescent="0.25">
      <c r="F77" s="322">
        <f t="shared" si="2"/>
        <v>42036</v>
      </c>
      <c r="G77" s="324">
        <f>IF( ISERROR(H77), "", IF(H77="(Falta Dat.)","",     G76 + (  G76*   VLOOKUP(F76,Resultados!$B$3:$C$120, 2, FALSE)    ) ))</f>
        <v>0.83637097571240615</v>
      </c>
      <c r="H77" s="199">
        <f>VLOOKUP(K77,Resultados!$B$3:$C$120,2,FALSE)</f>
        <v>-1.2064565762339902E-2</v>
      </c>
      <c r="I77" s="328">
        <f t="shared" si="9"/>
        <v>2</v>
      </c>
      <c r="J77" s="328">
        <f t="shared" si="10"/>
        <v>2015</v>
      </c>
      <c r="K77" s="329">
        <f t="shared" si="3"/>
        <v>42036</v>
      </c>
      <c r="L77" s="324">
        <f t="shared" si="6"/>
        <v>0.84312885319616238</v>
      </c>
    </row>
    <row r="78" spans="6:12" ht="15.75" x14ac:dyDescent="0.25">
      <c r="F78" s="322">
        <f t="shared" si="2"/>
        <v>42064</v>
      </c>
      <c r="G78" s="324">
        <f>IF( ISERROR(H78), "", IF(H78="(Falta Dat.)","",     G77 + (  G77*   VLOOKUP(F77,Resultados!$B$3:$C$120, 2, FALSE)    ) ))</f>
        <v>0.8262805230742114</v>
      </c>
      <c r="H78" s="199">
        <f>VLOOKUP(K78,Resultados!$B$3:$C$120,2,FALSE)</f>
        <v>5.5969415461669132E-4</v>
      </c>
      <c r="I78" s="328">
        <f t="shared" si="9"/>
        <v>3</v>
      </c>
      <c r="J78" s="328">
        <f t="shared" si="10"/>
        <v>2015</v>
      </c>
      <c r="K78" s="329">
        <f t="shared" si="3"/>
        <v>42064</v>
      </c>
      <c r="L78" s="324">
        <f t="shared" si="6"/>
        <v>0.80153590024970811</v>
      </c>
    </row>
    <row r="79" spans="6:12" ht="15.75" x14ac:dyDescent="0.25">
      <c r="F79" s="322">
        <f t="shared" si="2"/>
        <v>42095</v>
      </c>
      <c r="G79" s="324">
        <f>IF( ISERROR(H79), "", IF(H79="(Falta Dat.)","",     G78 + (  G78*   VLOOKUP(F78,Resultados!$B$3:$C$120, 2, FALSE)    ) ))</f>
        <v>0.82674298745304964</v>
      </c>
      <c r="H79" s="199">
        <f>VLOOKUP(K79,Resultados!$B$3:$C$120,2,FALSE)</f>
        <v>1.1496572212226028E-2</v>
      </c>
      <c r="I79" s="328">
        <f t="shared" si="9"/>
        <v>4</v>
      </c>
      <c r="J79" s="328">
        <f t="shared" si="10"/>
        <v>2015</v>
      </c>
      <c r="K79" s="329">
        <f t="shared" si="3"/>
        <v>42095</v>
      </c>
      <c r="L79" s="324">
        <f t="shared" si="6"/>
        <v>0.79601873781033194</v>
      </c>
    </row>
    <row r="80" spans="6:12" ht="15.75" x14ac:dyDescent="0.25">
      <c r="F80" s="322">
        <f t="shared" si="2"/>
        <v>42125</v>
      </c>
      <c r="G80" s="324">
        <f>IF( ISERROR(H80), "", IF(H80="(Falta Dat.)","",     G79 + (  G79*   VLOOKUP(F79,Resultados!$B$3:$C$120, 2, FALSE)    ) ))</f>
        <v>0.83624769790925513</v>
      </c>
      <c r="H80" s="199">
        <f>VLOOKUP(K80,Resultados!$B$3:$C$120,2,FALSE)</f>
        <v>-8.4753918448996976E-3</v>
      </c>
      <c r="I80" s="328">
        <f t="shared" si="9"/>
        <v>5</v>
      </c>
      <c r="J80" s="328">
        <f t="shared" si="10"/>
        <v>2015</v>
      </c>
      <c r="K80" s="329">
        <f t="shared" si="3"/>
        <v>42125</v>
      </c>
      <c r="L80" s="324">
        <f t="shared" si="6"/>
        <v>0.81156584710546353</v>
      </c>
    </row>
    <row r="81" spans="6:12" ht="15.75" x14ac:dyDescent="0.25">
      <c r="F81" s="322">
        <f t="shared" si="2"/>
        <v>42156</v>
      </c>
      <c r="G81" s="324">
        <f>IF( ISERROR(H81), "", IF(H81="(Falta Dat.)","",     G80 + (  G80*   VLOOKUP(F80,Resultados!$B$3:$C$120, 2, FALSE)    ) ))</f>
        <v>0.82916017099007888</v>
      </c>
      <c r="H81" s="199">
        <f>VLOOKUP(K81,Resultados!$B$3:$C$120,2,FALSE)</f>
        <v>-1.8696060231894742E-3</v>
      </c>
      <c r="I81" s="328">
        <f t="shared" si="9"/>
        <v>6</v>
      </c>
      <c r="J81" s="328">
        <f t="shared" si="10"/>
        <v>2015</v>
      </c>
      <c r="K81" s="329">
        <f t="shared" si="3"/>
        <v>42156</v>
      </c>
      <c r="L81" s="324">
        <f t="shared" si="6"/>
        <v>0.81660834432163099</v>
      </c>
    </row>
    <row r="82" spans="6:12" ht="15.75" x14ac:dyDescent="0.25">
      <c r="F82" s="322">
        <f t="shared" si="2"/>
        <v>42186</v>
      </c>
      <c r="G82" s="324">
        <f>IF( ISERROR(H82), "", IF(H82="(Falta Dat.)","",     G81 + (  G81*   VLOOKUP(F81,Resultados!$B$3:$C$120, 2, FALSE)    ) ))</f>
        <v>0.82760996814020704</v>
      </c>
      <c r="H82" s="199">
        <f>VLOOKUP(K82,Resultados!$B$3:$C$120,2,FALSE)</f>
        <v>-7.2868786021384798E-3</v>
      </c>
      <c r="I82" s="328">
        <f t="shared" si="9"/>
        <v>7</v>
      </c>
      <c r="J82" s="328">
        <f t="shared" si="10"/>
        <v>2015</v>
      </c>
      <c r="K82" s="329">
        <f t="shared" si="3"/>
        <v>42186</v>
      </c>
      <c r="L82" s="324">
        <f t="shared" si="6"/>
        <v>0.81905082584970101</v>
      </c>
    </row>
    <row r="83" spans="6:12" ht="15.75" x14ac:dyDescent="0.25">
      <c r="F83" s="322">
        <f t="shared" si="2"/>
        <v>42217</v>
      </c>
      <c r="G83" s="324">
        <f>IF( ISERROR(H83), "", IF(H83="(Falta Dat.)","",     G82 + (  G82*   VLOOKUP(F82,Resultados!$B$3:$C$120, 2, FALSE)    ) ))</f>
        <v>0.82157927477244963</v>
      </c>
      <c r="H83" s="199">
        <f>VLOOKUP(K83,Resultados!$B$3:$C$120,2,FALSE)</f>
        <v>1.6491127744505066E-3</v>
      </c>
      <c r="I83" s="328">
        <f t="shared" si="9"/>
        <v>8</v>
      </c>
      <c r="J83" s="328">
        <f t="shared" si="10"/>
        <v>2015</v>
      </c>
      <c r="K83" s="329">
        <f t="shared" si="3"/>
        <v>42217</v>
      </c>
      <c r="L83" s="324">
        <f t="shared" si="6"/>
        <v>0.81637046217039222</v>
      </c>
    </row>
    <row r="84" spans="6:12" ht="15.75" x14ac:dyDescent="0.25">
      <c r="F84" s="322">
        <f t="shared" si="2"/>
        <v>42248</v>
      </c>
      <c r="G84" s="324">
        <f>IF( ISERROR(H84), "", IF(H84="(Falta Dat.)","",     G83 + (  G83*   VLOOKUP(F83,Resultados!$B$3:$C$120, 2, FALSE)    ) ))</f>
        <v>0.82293415164970063</v>
      </c>
      <c r="H84" s="199">
        <f>VLOOKUP(K84,Resultados!$B$3:$C$120,2,FALSE)</f>
        <v>5.6909656038718892E-3</v>
      </c>
      <c r="I84" s="328">
        <f t="shared" si="9"/>
        <v>9</v>
      </c>
      <c r="J84" s="328">
        <f t="shared" si="10"/>
        <v>2015</v>
      </c>
      <c r="K84" s="329">
        <f t="shared" si="3"/>
        <v>42248</v>
      </c>
      <c r="L84" s="324">
        <f t="shared" si="6"/>
        <v>0.83464450462767592</v>
      </c>
    </row>
    <row r="85" spans="6:12" ht="15.75" x14ac:dyDescent="0.25">
      <c r="F85" s="322">
        <f t="shared" si="2"/>
        <v>42278</v>
      </c>
      <c r="G85" s="324">
        <f>IF( ISERROR(H85), "", IF(H85="(Falta Dat.)","",     G84 + (  G84*   VLOOKUP(F84,Resultados!$B$3:$C$120, 2, FALSE)    ) ))</f>
        <v>0.8276174416009906</v>
      </c>
      <c r="H85" s="199">
        <f>VLOOKUP(K85,Resultados!$B$3:$C$120,2,FALSE)</f>
        <v>5.3952126303626786E-3</v>
      </c>
      <c r="I85" s="328">
        <f t="shared" si="9"/>
        <v>10</v>
      </c>
      <c r="J85" s="328">
        <f t="shared" si="10"/>
        <v>2015</v>
      </c>
      <c r="K85" s="329">
        <f t="shared" si="3"/>
        <v>42278</v>
      </c>
      <c r="L85" s="324">
        <f t="shared" si="6"/>
        <v>0.8549288171738233</v>
      </c>
    </row>
    <row r="86" spans="6:12" ht="15.75" x14ac:dyDescent="0.25">
      <c r="F86" s="322">
        <f t="shared" si="2"/>
        <v>42309</v>
      </c>
      <c r="G86" s="324">
        <f>IF( ISERROR(H86), "", IF(H86="(Falta Dat.)","",     G85 + (  G85*   VLOOKUP(F85,Resultados!$B$3:$C$120, 2, FALSE)    ) ))</f>
        <v>0.83208261367502467</v>
      </c>
      <c r="H86" s="199">
        <f>VLOOKUP(K86,Resultados!$B$3:$C$120,2,FALSE)</f>
        <v>-3.4754309774466248E-4</v>
      </c>
      <c r="I86" s="328">
        <f t="shared" si="9"/>
        <v>11</v>
      </c>
      <c r="J86" s="328">
        <f t="shared" si="10"/>
        <v>2015</v>
      </c>
      <c r="K86" s="329">
        <f t="shared" si="3"/>
        <v>42309</v>
      </c>
      <c r="L86" s="324">
        <f t="shared" si="6"/>
        <v>0.86149673406843674</v>
      </c>
    </row>
    <row r="87" spans="6:12" ht="15.75" x14ac:dyDescent="0.25">
      <c r="F87" s="322">
        <f t="shared" si="2"/>
        <v>42339</v>
      </c>
      <c r="G87" s="324">
        <f>IF( ISERROR(H87), "", IF(H87="(Falta Dat.)","",     G86 + (  G86*   VLOOKUP(F86,Resultados!$B$3:$C$120, 2, FALSE)    ) ))</f>
        <v>0.8317934291058886</v>
      </c>
      <c r="H87" s="199">
        <f>VLOOKUP(K87,Resultados!$B$3:$C$120,2,FALSE)</f>
        <v>2.6572421526591481E-2</v>
      </c>
      <c r="I87" s="328">
        <f t="shared" si="9"/>
        <v>12</v>
      </c>
      <c r="J87" s="328">
        <f t="shared" si="10"/>
        <v>2015</v>
      </c>
      <c r="K87" s="329">
        <f t="shared" si="3"/>
        <v>42339</v>
      </c>
      <c r="L87" s="324">
        <f t="shared" si="6"/>
        <v>0.85942560682078617</v>
      </c>
    </row>
    <row r="88" spans="6:12" ht="15.75" x14ac:dyDescent="0.25">
      <c r="F88" s="322">
        <f t="shared" si="2"/>
        <v>42370</v>
      </c>
      <c r="G88" s="324">
        <f>IF( ISERROR(H88), "", IF(H88="(Falta Dat.)","",     G87 + (  G87*   VLOOKUP(F87,Resultados!$B$3:$C$120, 2, FALSE)    ) ))</f>
        <v>0.85389619472713929</v>
      </c>
      <c r="H88" s="199">
        <f>VLOOKUP(K88,Resultados!$B$3:$C$120,2,FALSE)</f>
        <v>-3.3453309782989757E-2</v>
      </c>
      <c r="I88" s="328">
        <f t="shared" si="9"/>
        <v>1</v>
      </c>
      <c r="J88" s="328">
        <f t="shared" si="10"/>
        <v>2016</v>
      </c>
      <c r="K88" s="329">
        <f t="shared" si="3"/>
        <v>42370</v>
      </c>
      <c r="L88" s="324">
        <f t="shared" si="6"/>
        <v>0.85778996137509511</v>
      </c>
    </row>
    <row r="89" spans="6:12" ht="15.75" x14ac:dyDescent="0.25">
      <c r="F89" s="322">
        <f t="shared" si="2"/>
        <v>42401</v>
      </c>
      <c r="G89" s="324">
        <f>IF( ISERROR(H89), "", IF(H89="(Falta Dat.)","",     G88 + (  G88*   VLOOKUP(F88,Resultados!$B$3:$C$120, 2, FALSE)    ) ))</f>
        <v>0.82533054080241619</v>
      </c>
      <c r="H89" s="199">
        <f>VLOOKUP(K89,Resultados!$B$3:$C$120,2,FALSE)</f>
        <v>4.3261287491141737E-5</v>
      </c>
      <c r="I89" s="328">
        <f t="shared" si="9"/>
        <v>2</v>
      </c>
      <c r="J89" s="328">
        <f t="shared" si="10"/>
        <v>2016</v>
      </c>
      <c r="K89" s="329">
        <f t="shared" si="3"/>
        <v>42401</v>
      </c>
      <c r="L89" s="324">
        <f t="shared" si="6"/>
        <v>0.83199921157209966</v>
      </c>
    </row>
    <row r="90" spans="6:12" ht="15.75" x14ac:dyDescent="0.25">
      <c r="F90" s="322">
        <f t="shared" si="2"/>
        <v>42430</v>
      </c>
      <c r="G90" s="324">
        <f>IF( ISERROR(H90), "", IF(H90="(Falta Dat.)","",     G89 + (  G89*   VLOOKUP(F89,Resultados!$B$3:$C$120, 2, FALSE)    ) ))</f>
        <v>0.82536624566421701</v>
      </c>
      <c r="H90" s="199">
        <f>VLOOKUP(K90,Resultados!$B$3:$C$120,2,FALSE)</f>
        <v>1.7843555621482595E-2</v>
      </c>
      <c r="I90" s="328">
        <f t="shared" si="9"/>
        <v>3</v>
      </c>
      <c r="J90" s="328">
        <f t="shared" si="10"/>
        <v>2016</v>
      </c>
      <c r="K90" s="329">
        <f t="shared" si="3"/>
        <v>42430</v>
      </c>
      <c r="L90" s="324">
        <f t="shared" si="6"/>
        <v>0.8006490027053107</v>
      </c>
    </row>
    <row r="91" spans="6:12" ht="15.75" x14ac:dyDescent="0.25">
      <c r="F91" s="322">
        <f t="shared" si="2"/>
        <v>42461</v>
      </c>
      <c r="G91" s="324">
        <f>IF( ISERROR(H91), "", IF(H91="(Falta Dat.)","",     G90 + (  G90*   VLOOKUP(F90,Resultados!$B$3:$C$120, 2, FALSE)    ) ))</f>
        <v>0.84009371417682077</v>
      </c>
      <c r="H91" s="199">
        <f>VLOOKUP(K91,Resultados!$B$3:$C$120,2,FALSE)</f>
        <v>-4.0629705021236417E-2</v>
      </c>
      <c r="I91" s="328">
        <f t="shared" si="9"/>
        <v>4</v>
      </c>
      <c r="J91" s="328">
        <f t="shared" si="10"/>
        <v>2016</v>
      </c>
      <c r="K91" s="329">
        <f t="shared" si="3"/>
        <v>42461</v>
      </c>
      <c r="L91" s="324">
        <f t="shared" si="6"/>
        <v>0.80887331147686747</v>
      </c>
    </row>
    <row r="92" spans="6:12" ht="15.75" x14ac:dyDescent="0.25">
      <c r="F92" s="322">
        <f t="shared" si="2"/>
        <v>42491</v>
      </c>
      <c r="G92" s="324">
        <f>IF( ISERROR(H92), "", IF(H92="(Falta Dat.)","",     G91 + (  G91*   VLOOKUP(F91,Resultados!$B$3:$C$120, 2, FALSE)    ) ))</f>
        <v>0.80596095437962167</v>
      </c>
      <c r="H92" s="199">
        <f>VLOOKUP(K92,Resultados!$B$3:$C$120,2,FALSE)</f>
        <v>-2.2349851122024809E-3</v>
      </c>
      <c r="I92" s="328">
        <f t="shared" si="9"/>
        <v>5</v>
      </c>
      <c r="J92" s="328">
        <f t="shared" si="10"/>
        <v>2016</v>
      </c>
      <c r="K92" s="329">
        <f t="shared" si="3"/>
        <v>42491</v>
      </c>
      <c r="L92" s="324">
        <f t="shared" si="6"/>
        <v>0.78217301681110707</v>
      </c>
    </row>
    <row r="93" spans="6:12" ht="15.75" x14ac:dyDescent="0.25">
      <c r="F93" s="322">
        <f t="shared" si="2"/>
        <v>42522</v>
      </c>
      <c r="G93" s="324">
        <f>IF( ISERROR(H93), "", IF(H93="(Falta Dat.)","",     G92 + (  G92*   VLOOKUP(F92,Resultados!$B$3:$C$120, 2, FALSE)    ) ))</f>
        <v>0.80415964364556669</v>
      </c>
      <c r="H93" s="199">
        <f>VLOOKUP(K93,Resultados!$B$3:$C$120,2,FALSE)</f>
        <v>-1.2282681425646611E-4</v>
      </c>
      <c r="I93" s="328">
        <f t="shared" si="9"/>
        <v>6</v>
      </c>
      <c r="J93" s="328">
        <f t="shared" si="10"/>
        <v>2016</v>
      </c>
      <c r="K93" s="329">
        <f t="shared" si="3"/>
        <v>42522</v>
      </c>
      <c r="L93" s="324">
        <f t="shared" si="6"/>
        <v>0.79198627496006013</v>
      </c>
    </row>
    <row r="94" spans="6:12" ht="15.75" x14ac:dyDescent="0.25">
      <c r="F94" s="322">
        <f t="shared" si="2"/>
        <v>42552</v>
      </c>
      <c r="G94" s="324">
        <f>IF( ISERROR(H94), "", IF(H94="(Falta Dat.)","",     G93 + (  G93*   VLOOKUP(F93,Resultados!$B$3:$C$120, 2, FALSE)    ) ))</f>
        <v>0.8040608712783841</v>
      </c>
      <c r="H94" s="199">
        <f>VLOOKUP(K94,Resultados!$B$3:$C$120,2,FALSE)</f>
        <v>3.8702105349570134E-3</v>
      </c>
      <c r="I94" s="328">
        <f t="shared" si="9"/>
        <v>7</v>
      </c>
      <c r="J94" s="328">
        <f t="shared" si="10"/>
        <v>2016</v>
      </c>
      <c r="K94" s="329">
        <f t="shared" si="3"/>
        <v>42552</v>
      </c>
      <c r="L94" s="324">
        <f t="shared" si="6"/>
        <v>0.79574527374762316</v>
      </c>
    </row>
    <row r="95" spans="6:12" ht="15.75" x14ac:dyDescent="0.25">
      <c r="F95" s="322">
        <f t="shared" si="2"/>
        <v>42583</v>
      </c>
      <c r="G95" s="324">
        <f>IF( ISERROR(H95), "", IF(H95="(Falta Dat.)","",     G94 + (  G94*   VLOOKUP(F94,Resultados!$B$3:$C$120, 2, FALSE)    ) ))</f>
        <v>0.80717275613315242</v>
      </c>
      <c r="H95" s="199">
        <f>VLOOKUP(K95,Resultados!$B$3:$C$120,2,FALSE)</f>
        <v>-7.1823670831063779E-3</v>
      </c>
      <c r="I95" s="328">
        <f t="shared" si="9"/>
        <v>8</v>
      </c>
      <c r="J95" s="328">
        <f t="shared" si="10"/>
        <v>2016</v>
      </c>
      <c r="K95" s="329">
        <f t="shared" si="3"/>
        <v>42583</v>
      </c>
      <c r="L95" s="324">
        <f t="shared" si="6"/>
        <v>0.80205528085926825</v>
      </c>
    </row>
    <row r="96" spans="6:12" ht="15.75" x14ac:dyDescent="0.25">
      <c r="F96" s="322">
        <f t="shared" si="2"/>
        <v>42614</v>
      </c>
      <c r="G96" s="324">
        <f>IF( ISERROR(H96), "", IF(H96="(Falta Dat.)","",     G95 + (  G95*   VLOOKUP(F95,Resultados!$B$3:$C$120, 2, FALSE)    ) ))</f>
        <v>0.80137534509912145</v>
      </c>
      <c r="H96" s="199">
        <f>VLOOKUP(K96,Resultados!$B$3:$C$120,2,FALSE)</f>
        <v>6.4344112814109259E-4</v>
      </c>
      <c r="I96" s="328">
        <f t="shared" si="9"/>
        <v>9</v>
      </c>
      <c r="J96" s="328">
        <f t="shared" si="10"/>
        <v>2016</v>
      </c>
      <c r="K96" s="329">
        <f t="shared" si="3"/>
        <v>42614</v>
      </c>
      <c r="L96" s="324">
        <f t="shared" si="6"/>
        <v>0.81277891625988186</v>
      </c>
    </row>
    <row r="97" spans="6:12" ht="15.75" x14ac:dyDescent="0.25">
      <c r="F97" s="322">
        <f t="shared" si="2"/>
        <v>42644</v>
      </c>
      <c r="G97" s="324">
        <f>IF( ISERROR(H97), "", IF(H97="(Falta Dat.)","",     G96 + (  G96*   VLOOKUP(F96,Resultados!$B$3:$C$120, 2, FALSE)    ) ))</f>
        <v>0.80189098295523653</v>
      </c>
      <c r="H97" s="199">
        <f>VLOOKUP(K97,Resultados!$B$3:$C$120,2,FALSE)</f>
        <v>-1.025987302525112E-2</v>
      </c>
      <c r="I97" s="328">
        <f t="shared" si="9"/>
        <v>10</v>
      </c>
      <c r="J97" s="328">
        <f t="shared" si="10"/>
        <v>2016</v>
      </c>
      <c r="K97" s="329">
        <f t="shared" si="3"/>
        <v>42644</v>
      </c>
      <c r="L97" s="324">
        <f t="shared" si="6"/>
        <v>0.82835338539275938</v>
      </c>
    </row>
    <row r="98" spans="6:12" ht="15.75" x14ac:dyDescent="0.25">
      <c r="F98" s="322">
        <f t="shared" si="2"/>
        <v>42675</v>
      </c>
      <c r="G98" s="324">
        <f>IF( ISERROR(H98), "", IF(H98="(Falta Dat.)","",     G97 + (  G97*   VLOOKUP(F97,Resultados!$B$3:$C$120, 2, FALSE)    ) ))</f>
        <v>0.79366368329002202</v>
      </c>
      <c r="H98" s="199">
        <f>VLOOKUP(K98,Resultados!$B$3:$C$120,2,FALSE)</f>
        <v>2.2264240567118676E-2</v>
      </c>
      <c r="I98" s="328">
        <f t="shared" si="9"/>
        <v>11</v>
      </c>
      <c r="J98" s="328">
        <f t="shared" si="10"/>
        <v>2016</v>
      </c>
      <c r="K98" s="329">
        <f t="shared" si="3"/>
        <v>42675</v>
      </c>
      <c r="L98" s="324">
        <f t="shared" si="6"/>
        <v>0.82171969449432425</v>
      </c>
    </row>
    <row r="99" spans="6:12" ht="15.75" x14ac:dyDescent="0.25">
      <c r="F99" s="322">
        <f t="shared" si="2"/>
        <v>42705</v>
      </c>
      <c r="G99" s="324">
        <f>IF( ISERROR(H99), "", IF(H99="(Falta Dat.)","",     G98 + (  G98*   VLOOKUP(F98,Resultados!$B$3:$C$120, 2, FALSE)    ) ))</f>
        <v>0.81133400246417653</v>
      </c>
      <c r="H99" s="199">
        <f>VLOOKUP(K99,Resultados!$B$3:$C$120,2,FALSE)</f>
        <v>3.9672387899505196E-2</v>
      </c>
      <c r="I99" s="328">
        <f t="shared" si="9"/>
        <v>12</v>
      </c>
      <c r="J99" s="328">
        <f t="shared" si="10"/>
        <v>2016</v>
      </c>
      <c r="K99" s="329">
        <f t="shared" si="3"/>
        <v>42705</v>
      </c>
      <c r="L99" s="324">
        <f t="shared" si="6"/>
        <v>0.83828651802603649</v>
      </c>
    </row>
    <row r="100" spans="6:12" ht="15.75" x14ac:dyDescent="0.25">
      <c r="F100" s="322">
        <f t="shared" si="2"/>
        <v>42736</v>
      </c>
      <c r="G100" s="324">
        <f>IF( ISERROR(H100), "", IF(H100="(Falta Dat.)","",     G99 + (  G99*   VLOOKUP(F99,Resultados!$B$3:$C$120, 2, FALSE)    ) ))</f>
        <v>0.84352155972599341</v>
      </c>
      <c r="H100" s="199">
        <f>VLOOKUP(K100,Resultados!$B$3:$C$120,2,FALSE)</f>
        <v>-2.7774785207365295E-2</v>
      </c>
      <c r="I100" s="328">
        <f t="shared" si="9"/>
        <v>1</v>
      </c>
      <c r="J100" s="328">
        <f t="shared" si="10"/>
        <v>2017</v>
      </c>
      <c r="K100" s="329">
        <f t="shared" si="3"/>
        <v>42736</v>
      </c>
      <c r="L100" s="324">
        <f t="shared" si="6"/>
        <v>0.84736801803834394</v>
      </c>
    </row>
    <row r="101" spans="6:12" ht="15.75" x14ac:dyDescent="0.25">
      <c r="F101" s="322">
        <f t="shared" si="2"/>
        <v>42767</v>
      </c>
      <c r="G101" s="324">
        <f>IF( ISERROR(H101), "", IF(H101="(Falta Dat.)","",     G100 + (  G100*   VLOOKUP(F100,Resultados!$B$3:$C$120, 2, FALSE)    ) ))</f>
        <v>0.82009292958682223</v>
      </c>
      <c r="H101" s="199">
        <f>VLOOKUP(K101,Resultados!$B$3:$C$120,2,FALSE)</f>
        <v>-1.5144605446130263E-2</v>
      </c>
      <c r="I101" s="328">
        <f t="shared" si="9"/>
        <v>2</v>
      </c>
      <c r="J101" s="328">
        <f t="shared" si="10"/>
        <v>2017</v>
      </c>
      <c r="K101" s="329">
        <f t="shared" si="3"/>
        <v>42767</v>
      </c>
      <c r="L101" s="324">
        <f t="shared" si="6"/>
        <v>0.82671928045788379</v>
      </c>
    </row>
    <row r="102" spans="6:12" ht="15.75" x14ac:dyDescent="0.25">
      <c r="F102" s="322">
        <f t="shared" si="2"/>
        <v>42795</v>
      </c>
      <c r="G102" s="324">
        <f>IF( ISERROR(H102), "", IF(H102="(Falta Dat.)","",     G101 + (  G101*   VLOOKUP(F101,Resultados!$B$3:$C$120, 2, FALSE)    ) ))</f>
        <v>0.80767294573906867</v>
      </c>
      <c r="H102" s="199">
        <f>VLOOKUP(K102,Resultados!$B$3:$C$120,2,FALSE)</f>
        <v>-1.1463921470550092E-2</v>
      </c>
      <c r="I102" s="328">
        <f t="shared" si="9"/>
        <v>3</v>
      </c>
      <c r="J102" s="328">
        <f t="shared" si="10"/>
        <v>2017</v>
      </c>
      <c r="K102" s="329">
        <f t="shared" si="3"/>
        <v>42795</v>
      </c>
      <c r="L102" s="324">
        <f t="shared" si="6"/>
        <v>0.78348556403302083</v>
      </c>
    </row>
    <row r="103" spans="6:12" ht="15.75" x14ac:dyDescent="0.25">
      <c r="F103" s="322">
        <f t="shared" si="2"/>
        <v>42826</v>
      </c>
      <c r="G103" s="324">
        <f>IF( ISERROR(H103), "", IF(H103="(Falta Dat.)","",     G102 + (  G102*   VLOOKUP(F102,Resultados!$B$3:$C$120, 2, FALSE)    ) ))</f>
        <v>0.79841384651522818</v>
      </c>
      <c r="H103" s="199">
        <f>VLOOKUP(K103,Resultados!$B$3:$C$120,2,FALSE)</f>
        <v>1.3436665432149887E-2</v>
      </c>
      <c r="I103" s="328">
        <f t="shared" si="9"/>
        <v>4</v>
      </c>
      <c r="J103" s="328">
        <f t="shared" si="10"/>
        <v>2017</v>
      </c>
      <c r="K103" s="329">
        <f t="shared" si="3"/>
        <v>42826</v>
      </c>
      <c r="L103" s="324">
        <f t="shared" si="6"/>
        <v>0.7687423927371827</v>
      </c>
    </row>
    <row r="104" spans="6:12" ht="15.75" x14ac:dyDescent="0.25">
      <c r="F104" s="322">
        <f t="shared" si="2"/>
        <v>42856</v>
      </c>
      <c r="G104" s="324">
        <f>IF( ISERROR(H104), "", IF(H104="(Falta Dat.)","",     G103 + (  G103*   VLOOKUP(F103,Resultados!$B$3:$C$120, 2, FALSE)    ) ))</f>
        <v>0.80914186624724915</v>
      </c>
      <c r="H104" s="199">
        <f>VLOOKUP(K104,Resultados!$B$3:$C$120,2,FALSE)</f>
        <v>-1.5867275760841643E-2</v>
      </c>
      <c r="I104" s="328">
        <f t="shared" si="9"/>
        <v>5</v>
      </c>
      <c r="J104" s="328">
        <f t="shared" si="10"/>
        <v>2017</v>
      </c>
      <c r="K104" s="329">
        <f t="shared" si="3"/>
        <v>42856</v>
      </c>
      <c r="L104" s="324">
        <f t="shared" si="6"/>
        <v>0.78526004406496153</v>
      </c>
    </row>
    <row r="105" spans="6:12" ht="15.75" x14ac:dyDescent="0.25">
      <c r="F105" s="322">
        <f t="shared" si="2"/>
        <v>42887</v>
      </c>
      <c r="G105" s="324">
        <f>IF( ISERROR(H105), "", IF(H105="(Falta Dat.)","",     G104 + (  G104*   VLOOKUP(F104,Resultados!$B$3:$C$120, 2, FALSE)    ) ))</f>
        <v>0.79630298912586206</v>
      </c>
      <c r="H105" s="199">
        <f>VLOOKUP(K105,Resultados!$B$3:$C$120,2,FALSE)</f>
        <v>2.2304081797475738E-2</v>
      </c>
      <c r="I105" s="328">
        <f t="shared" si="9"/>
        <v>6</v>
      </c>
      <c r="J105" s="328">
        <f t="shared" si="10"/>
        <v>2017</v>
      </c>
      <c r="K105" s="329">
        <f t="shared" si="3"/>
        <v>42887</v>
      </c>
      <c r="L105" s="324">
        <f t="shared" si="6"/>
        <v>0.78424855447647479</v>
      </c>
    </row>
    <row r="106" spans="6:12" ht="15.75" x14ac:dyDescent="0.25">
      <c r="F106" s="322">
        <f t="shared" si="2"/>
        <v>42917</v>
      </c>
      <c r="G106" s="324">
        <f>IF( ISERROR(H106), "", IF(H106="(Falta Dat.)","",     G105 + (  G105*   VLOOKUP(F105,Resultados!$B$3:$C$120, 2, FALSE)    ) ))</f>
        <v>0.81406379613089974</v>
      </c>
      <c r="H106" s="199">
        <f>VLOOKUP(K106,Resultados!$B$3:$C$120,2,FALSE)</f>
        <v>-2.1796723913275495E-4</v>
      </c>
      <c r="I106" s="328">
        <f t="shared" si="9"/>
        <v>7</v>
      </c>
      <c r="J106" s="328">
        <f t="shared" si="10"/>
        <v>2017</v>
      </c>
      <c r="K106" s="329">
        <f t="shared" si="3"/>
        <v>42917</v>
      </c>
      <c r="L106" s="324">
        <f t="shared" si="6"/>
        <v>0.80564474835131394</v>
      </c>
    </row>
    <row r="107" spans="6:12" ht="15.75" x14ac:dyDescent="0.25">
      <c r="F107" s="322">
        <f t="shared" si="2"/>
        <v>42948</v>
      </c>
      <c r="G107" s="324">
        <f>IF( ISERROR(H107), "", IF(H107="(Falta Dat.)","",     G106 + (  G106*   VLOOKUP(F106,Resultados!$B$3:$C$120, 2, FALSE)    ) ))</f>
        <v>0.81388635689277911</v>
      </c>
      <c r="H107" s="199">
        <f>VLOOKUP(K107,Resultados!$B$3:$C$120,2,FALSE)</f>
        <v>3.526268427804435E-3</v>
      </c>
      <c r="I107" s="328">
        <f t="shared" si="9"/>
        <v>8</v>
      </c>
      <c r="J107" s="328">
        <f t="shared" si="10"/>
        <v>2017</v>
      </c>
      <c r="K107" s="329">
        <f t="shared" si="3"/>
        <v>42948</v>
      </c>
      <c r="L107" s="324">
        <f t="shared" si="6"/>
        <v>0.80872631739007883</v>
      </c>
    </row>
    <row r="108" spans="6:12" ht="15.75" x14ac:dyDescent="0.25">
      <c r="F108" s="322">
        <f t="shared" si="2"/>
        <v>42979</v>
      </c>
      <c r="G108" s="324">
        <f>IF( ISERROR(H108), "", IF(H108="(Falta Dat.)","",     G107 + (  G107*   VLOOKUP(F107,Resultados!$B$3:$C$120, 2, FALSE)    ) ))</f>
        <v>0.81675633865691089</v>
      </c>
      <c r="H108" s="199">
        <f>VLOOKUP(K108,Resultados!$B$3:$C$120,2,FALSE)</f>
        <v>-9.9576130550681884E-3</v>
      </c>
      <c r="I108" s="328">
        <f t="shared" si="9"/>
        <v>9</v>
      </c>
      <c r="J108" s="328">
        <f t="shared" si="10"/>
        <v>2017</v>
      </c>
      <c r="K108" s="329">
        <f t="shared" si="3"/>
        <v>42979</v>
      </c>
      <c r="L108" s="324">
        <f t="shared" si="6"/>
        <v>0.82837878135599885</v>
      </c>
    </row>
    <row r="109" spans="6:12" ht="15.75" x14ac:dyDescent="0.25">
      <c r="F109" s="322">
        <f t="shared" si="2"/>
        <v>43009</v>
      </c>
      <c r="G109" s="324">
        <f>IF( ISERROR(H109), "", IF(H109="(Falta Dat.)","",     G108 + (  G108*   VLOOKUP(F108,Resultados!$B$3:$C$120, 2, FALSE)    ) ))</f>
        <v>0.80862339507629111</v>
      </c>
      <c r="H109" s="199">
        <f>VLOOKUP(K109,Resultados!$B$3:$C$120,2,FALSE)</f>
        <v>1.3400872444203344E-2</v>
      </c>
      <c r="I109" s="328">
        <f t="shared" si="9"/>
        <v>10</v>
      </c>
      <c r="J109" s="328">
        <f t="shared" si="10"/>
        <v>2017</v>
      </c>
      <c r="K109" s="329">
        <f t="shared" si="3"/>
        <v>43009</v>
      </c>
      <c r="L109" s="324">
        <f t="shared" si="6"/>
        <v>0.83530796711380872</v>
      </c>
    </row>
    <row r="110" spans="6:12" ht="15.75" x14ac:dyDescent="0.25">
      <c r="F110" s="322">
        <f t="shared" si="2"/>
        <v>43040</v>
      </c>
      <c r="G110" s="324">
        <f>IF( ISERROR(H110), "", IF(H110="(Falta Dat.)","",     G109 + (  G109*   VLOOKUP(F109,Resultados!$B$3:$C$120, 2, FALSE)    ) ))</f>
        <v>0.81945965404910714</v>
      </c>
      <c r="H110" s="199">
        <f>VLOOKUP(K110,Resultados!$B$3:$C$120,2,FALSE)</f>
        <v>-7.4264876578788216E-3</v>
      </c>
      <c r="I110" s="328">
        <f t="shared" si="9"/>
        <v>11</v>
      </c>
      <c r="J110" s="328">
        <f t="shared" si="10"/>
        <v>2017</v>
      </c>
      <c r="K110" s="329">
        <f t="shared" si="3"/>
        <v>43040</v>
      </c>
      <c r="L110" s="324">
        <f t="shared" si="6"/>
        <v>0.84842755281974302</v>
      </c>
    </row>
    <row r="111" spans="6:12" ht="15.75" x14ac:dyDescent="0.25">
      <c r="F111" s="322">
        <f t="shared" si="2"/>
        <v>43070</v>
      </c>
      <c r="G111" s="324">
        <f>IF( ISERROR(H111), "", IF(H111="(Falta Dat.)","",     G110 + (  G110*   VLOOKUP(F110,Resultados!$B$3:$C$120, 2, FALSE)    ) ))</f>
        <v>0.8133739470421818</v>
      </c>
      <c r="H111" s="199">
        <f>VLOOKUP(K111,Resultados!$B$3:$C$120,2,FALSE)</f>
        <v>1.5772839629493857E-2</v>
      </c>
      <c r="I111" s="328">
        <f t="shared" ref="I111:I129" si="11">IF(I110=12,1,I110+1)</f>
        <v>12</v>
      </c>
      <c r="J111" s="328">
        <f t="shared" ref="J111:J129" si="12">IF(I110=12,J110+1,J110)</f>
        <v>2017</v>
      </c>
      <c r="K111" s="329">
        <f t="shared" si="3"/>
        <v>43070</v>
      </c>
      <c r="L111" s="324">
        <f t="shared" si="6"/>
        <v>0.84039422956292309</v>
      </c>
    </row>
    <row r="112" spans="6:12" ht="15.75" x14ac:dyDescent="0.25">
      <c r="F112" s="322">
        <f t="shared" si="2"/>
        <v>43101</v>
      </c>
      <c r="G112" s="324">
        <f>IF( ISERROR(H112), "", IF(H112="(Falta Dat.)","",     G111 + (  G111*   VLOOKUP(F111,Resultados!$B$3:$C$120, 2, FALSE)    ) ))</f>
        <v>0.82620316386768655</v>
      </c>
      <c r="H112" s="199">
        <f>VLOOKUP(K112,Resultados!$B$3:$C$120,2,FALSE)</f>
        <v>-2.7324750973749957E-2</v>
      </c>
      <c r="I112" s="328">
        <f t="shared" si="11"/>
        <v>1</v>
      </c>
      <c r="J112" s="328">
        <f t="shared" si="12"/>
        <v>2018</v>
      </c>
      <c r="K112" s="329">
        <f t="shared" si="3"/>
        <v>43101</v>
      </c>
      <c r="L112" s="324">
        <f t="shared" si="6"/>
        <v>0.82997065029492323</v>
      </c>
    </row>
    <row r="113" spans="6:12" ht="15.75" x14ac:dyDescent="0.25">
      <c r="F113" s="322">
        <f t="shared" si="2"/>
        <v>43132</v>
      </c>
      <c r="G113" s="324">
        <f>IF( ISERROR(H113), "", IF(H113="(Falta Dat.)","",     G112 + (  G112*   VLOOKUP(F112,Resultados!$B$3:$C$120, 2, FALSE)    ) ))</f>
        <v>0.80362736816127767</v>
      </c>
      <c r="H113" s="199">
        <f>VLOOKUP(K113,Resultados!$B$3:$C$120,2,FALSE)</f>
        <v>-1.0745147083610627E-3</v>
      </c>
      <c r="I113" s="328">
        <f t="shared" si="11"/>
        <v>2</v>
      </c>
      <c r="J113" s="328">
        <f t="shared" si="12"/>
        <v>2018</v>
      </c>
      <c r="K113" s="329">
        <f t="shared" si="3"/>
        <v>43132</v>
      </c>
      <c r="L113" s="324">
        <f t="shared" si="6"/>
        <v>0.81012067729602077</v>
      </c>
    </row>
    <row r="114" spans="6:12" ht="15.75" x14ac:dyDescent="0.25">
      <c r="F114" s="322">
        <f t="shared" si="2"/>
        <v>43160</v>
      </c>
      <c r="G114" s="324">
        <f>IF( ISERROR(H114), "", IF(H114="(Falta Dat.)","",     G113 + (  G113*   VLOOKUP(F113,Resultados!$B$3:$C$120, 2, FALSE)    ) ))</f>
        <v>0.80276385873414691</v>
      </c>
      <c r="H114" s="199">
        <f>VLOOKUP(K114,Resultados!$B$3:$C$120,2,FALSE)</f>
        <v>7.2045081368252578E-3</v>
      </c>
      <c r="I114" s="328">
        <f t="shared" si="11"/>
        <v>3</v>
      </c>
      <c r="J114" s="328">
        <f t="shared" si="12"/>
        <v>2018</v>
      </c>
      <c r="K114" s="329">
        <f t="shared" si="3"/>
        <v>43160</v>
      </c>
      <c r="L114" s="324">
        <f t="shared" si="6"/>
        <v>0.7787234894566355</v>
      </c>
    </row>
    <row r="115" spans="6:12" ht="15.75" x14ac:dyDescent="0.25">
      <c r="F115" s="322">
        <f t="shared" si="2"/>
        <v>43191</v>
      </c>
      <c r="G115" s="324">
        <f>IF( ISERROR(H115), "", IF(H115="(Falta Dat.)","",     G114 + (  G114*   VLOOKUP(F114,Resultados!$B$3:$C$120, 2, FALSE)    ) ))</f>
        <v>0.80854737748634631</v>
      </c>
      <c r="H115" s="199">
        <f>VLOOKUP(K115,Resultados!$B$3:$C$120,2,FALSE)</f>
        <v>6.8463663566152733E-3</v>
      </c>
      <c r="I115" s="328">
        <f t="shared" si="11"/>
        <v>4</v>
      </c>
      <c r="J115" s="328">
        <f t="shared" si="12"/>
        <v>2018</v>
      </c>
      <c r="K115" s="329">
        <f t="shared" si="3"/>
        <v>43191</v>
      </c>
      <c r="L115" s="324">
        <f t="shared" si="6"/>
        <v>0.77849933129682114</v>
      </c>
    </row>
    <row r="116" spans="6:12" ht="15.75" x14ac:dyDescent="0.25">
      <c r="F116" s="322">
        <f t="shared" si="2"/>
        <v>43221</v>
      </c>
      <c r="G116" s="324">
        <f>IF( ISERROR(H116), "", IF(H116="(Falta Dat.)","",     G115 + (  G115*   VLOOKUP(F115,Resultados!$B$3:$C$120, 2, FALSE)    ) ))</f>
        <v>0.81408298904929832</v>
      </c>
      <c r="H116" s="199">
        <f>VLOOKUP(K116,Resultados!$B$3:$C$120,2,FALSE)</f>
        <v>5.5316512576610187E-3</v>
      </c>
      <c r="I116" s="328">
        <f t="shared" si="11"/>
        <v>5</v>
      </c>
      <c r="J116" s="328">
        <f t="shared" si="12"/>
        <v>2018</v>
      </c>
      <c r="K116" s="329">
        <f t="shared" si="3"/>
        <v>43221</v>
      </c>
      <c r="L116" s="324">
        <f t="shared" si="6"/>
        <v>0.79005532962750835</v>
      </c>
    </row>
    <row r="117" spans="6:12" ht="15.75" x14ac:dyDescent="0.25">
      <c r="F117" s="322">
        <f t="shared" si="2"/>
        <v>43252</v>
      </c>
      <c r="G117" s="324">
        <f>IF( ISERROR(H117), "", IF(H117="(Falta Dat.)","",     G116 + (  G116*   VLOOKUP(F116,Resultados!$B$3:$C$120, 2, FALSE)    ) ))</f>
        <v>0.81858621223951333</v>
      </c>
      <c r="H117" s="199">
        <f>VLOOKUP(K117,Resultados!$B$3:$C$120,2,FALSE)</f>
        <v>-1.1070664206910045E-3</v>
      </c>
      <c r="I117" s="328">
        <f t="shared" si="11"/>
        <v>6</v>
      </c>
      <c r="J117" s="328">
        <f t="shared" si="12"/>
        <v>2018</v>
      </c>
      <c r="K117" s="329">
        <f t="shared" si="3"/>
        <v>43252</v>
      </c>
      <c r="L117" s="324">
        <f t="shared" si="6"/>
        <v>0.80619445415863156</v>
      </c>
    </row>
    <row r="118" spans="6:12" ht="15.75" x14ac:dyDescent="0.25">
      <c r="F118" s="322">
        <f t="shared" si="2"/>
        <v>43282</v>
      </c>
      <c r="G118" s="324">
        <f>IF( ISERROR(H118), "", IF(H118="(Falta Dat.)","",     G117 + (  G117*   VLOOKUP(F117,Resultados!$B$3:$C$120, 2, FALSE)    ) ))</f>
        <v>0.81767998293150235</v>
      </c>
      <c r="H118" s="199">
        <f>VLOOKUP(K118,Resultados!$B$3:$C$120,2,FALSE)</f>
        <v>3.9188894539904425E-3</v>
      </c>
      <c r="I118" s="328">
        <f t="shared" si="11"/>
        <v>7</v>
      </c>
      <c r="J118" s="328">
        <f t="shared" si="12"/>
        <v>2018</v>
      </c>
      <c r="K118" s="329">
        <f t="shared" si="3"/>
        <v>43282</v>
      </c>
      <c r="L118" s="324">
        <f t="shared" si="6"/>
        <v>0.80922353654802481</v>
      </c>
    </row>
    <row r="119" spans="6:12" ht="15.75" x14ac:dyDescent="0.25">
      <c r="F119" s="322">
        <f t="shared" ref="F119:F173" si="13">IF( ISERROR(H119), "", IF(H119="(Falta Dat.)","",K119))</f>
        <v>43313</v>
      </c>
      <c r="G119" s="324">
        <f>IF( ISERROR(H119), "", IF(H119="(Falta Dat.)","",     G118 + (  G118*   VLOOKUP(F118,Resultados!$B$3:$C$120, 2, FALSE)    ) ))</f>
        <v>0.82088438039335165</v>
      </c>
      <c r="H119" s="199">
        <f>VLOOKUP(K119,Resultados!$B$3:$C$120,2,FALSE)</f>
        <v>-3.5531199979669738E-3</v>
      </c>
      <c r="I119" s="328">
        <f t="shared" si="11"/>
        <v>8</v>
      </c>
      <c r="J119" s="328">
        <f t="shared" si="12"/>
        <v>2018</v>
      </c>
      <c r="K119" s="329">
        <f t="shared" ref="K119:K173" si="14">DATE(J119,I119,1)</f>
        <v>43313</v>
      </c>
      <c r="L119" s="324">
        <f t="shared" si="6"/>
        <v>0.81567997342165777</v>
      </c>
    </row>
    <row r="120" spans="6:12" ht="15.75" x14ac:dyDescent="0.25">
      <c r="F120" s="322">
        <f t="shared" si="13"/>
        <v>43344</v>
      </c>
      <c r="G120" s="324">
        <f>IF( ISERROR(H120), "", IF(H120="(Falta Dat.)","",     G119 + (  G119*   VLOOKUP(F119,Resultados!$B$3:$C$120, 2, FALSE)    ) ))</f>
        <v>0.81796767968535733</v>
      </c>
      <c r="H120" s="199">
        <f>VLOOKUP(K120,Resultados!$B$3:$C$120,2,FALSE)</f>
        <v>0</v>
      </c>
      <c r="I120" s="328">
        <f t="shared" si="11"/>
        <v>9</v>
      </c>
      <c r="J120" s="328">
        <f t="shared" si="12"/>
        <v>2018</v>
      </c>
      <c r="K120" s="329">
        <f t="shared" si="14"/>
        <v>43344</v>
      </c>
      <c r="L120" s="324">
        <f t="shared" ref="L120:L173" si="15">IF(G120="","", G120*VLOOKUP(I120,$I$34:$J$45,2,FALSE) /100)</f>
        <v>0.82960735976728006</v>
      </c>
    </row>
    <row r="121" spans="6:12" ht="15.75" x14ac:dyDescent="0.25">
      <c r="F121" s="322">
        <f t="shared" si="13"/>
        <v>43374</v>
      </c>
      <c r="G121" s="324">
        <f>IF( ISERROR(H121), "", IF(H121="(Falta Dat.)","",     G120 + (  G120*   VLOOKUP(F120,Resultados!$B$3:$C$120, 2, FALSE)    ) ))</f>
        <v>0.81796767968535733</v>
      </c>
      <c r="H121" s="199">
        <f>VLOOKUP(K121,Resultados!$B$3:$C$120,2,FALSE)</f>
        <v>0</v>
      </c>
      <c r="I121" s="328">
        <f t="shared" si="11"/>
        <v>10</v>
      </c>
      <c r="J121" s="328">
        <f t="shared" si="12"/>
        <v>2018</v>
      </c>
      <c r="K121" s="329">
        <f t="shared" si="14"/>
        <v>43374</v>
      </c>
      <c r="L121" s="324">
        <f t="shared" si="15"/>
        <v>0.84496061311497417</v>
      </c>
    </row>
    <row r="122" spans="6:12" ht="15.75" x14ac:dyDescent="0.25">
      <c r="F122" s="322">
        <f t="shared" si="13"/>
        <v>43405</v>
      </c>
      <c r="G122" s="324">
        <f>IF( ISERROR(H122), "", IF(H122="(Falta Dat.)","",     G121 + (  G121*   VLOOKUP(F121,Resultados!$B$3:$C$120, 2, FALSE)    ) ))</f>
        <v>0.81796767968535733</v>
      </c>
      <c r="H122" s="199">
        <f>VLOOKUP(K122,Resultados!$B$3:$C$120,2,FALSE)</f>
        <v>0</v>
      </c>
      <c r="I122" s="328">
        <f t="shared" si="11"/>
        <v>11</v>
      </c>
      <c r="J122" s="328">
        <f t="shared" si="12"/>
        <v>2018</v>
      </c>
      <c r="K122" s="329">
        <f t="shared" si="14"/>
        <v>43405</v>
      </c>
      <c r="L122" s="324">
        <f t="shared" si="15"/>
        <v>0.84688283716223467</v>
      </c>
    </row>
    <row r="123" spans="6:12" ht="15.75" x14ac:dyDescent="0.25">
      <c r="F123" s="322">
        <f t="shared" si="13"/>
        <v>43435</v>
      </c>
      <c r="G123" s="324">
        <f>IF( ISERROR(H123), "", IF(H123="(Falta Dat.)","",     G122 + (  G122*   VLOOKUP(F122,Resultados!$B$3:$C$120, 2, FALSE)    ) ))</f>
        <v>0.81796767968535733</v>
      </c>
      <c r="H123" s="199">
        <f>VLOOKUP(K123,Resultados!$B$3:$C$120,2,FALSE)</f>
        <v>0</v>
      </c>
      <c r="I123" s="328">
        <f t="shared" si="11"/>
        <v>12</v>
      </c>
      <c r="J123" s="328">
        <f t="shared" si="12"/>
        <v>2018</v>
      </c>
      <c r="K123" s="329">
        <f t="shared" si="14"/>
        <v>43435</v>
      </c>
      <c r="L123" s="324">
        <f t="shared" si="15"/>
        <v>0.84514056600450482</v>
      </c>
    </row>
    <row r="124" spans="6:12" ht="15.75" x14ac:dyDescent="0.25">
      <c r="F124" s="322">
        <f t="shared" si="13"/>
        <v>43466</v>
      </c>
      <c r="G124" s="324">
        <f>IF( ISERROR(H124), "", IF(H124="(Falta Dat.)","",     G123 + (  G123*   VLOOKUP(F123,Resultados!$B$3:$C$120, 2, FALSE)    ) ))</f>
        <v>0.81796767968535733</v>
      </c>
      <c r="H124" s="199">
        <f>VLOOKUP(K124,Resultados!$B$3:$C$120,2,FALSE)</f>
        <v>0</v>
      </c>
      <c r="I124" s="328">
        <f t="shared" si="11"/>
        <v>1</v>
      </c>
      <c r="J124" s="328">
        <f t="shared" si="12"/>
        <v>2019</v>
      </c>
      <c r="K124" s="329">
        <f t="shared" si="14"/>
        <v>43466</v>
      </c>
      <c r="L124" s="324">
        <f t="shared" si="15"/>
        <v>0.8216976123047226</v>
      </c>
    </row>
    <row r="125" spans="6:12" ht="15.75" x14ac:dyDescent="0.25">
      <c r="F125" s="322">
        <f t="shared" si="13"/>
        <v>43497</v>
      </c>
      <c r="G125" s="324">
        <f>IF( ISERROR(H125), "", IF(H125="(Falta Dat.)","",     G124 + (  G124*   VLOOKUP(F124,Resultados!$B$3:$C$120, 2, FALSE)    ) ))</f>
        <v>0.81796767968535733</v>
      </c>
      <c r="H125" s="199">
        <f>VLOOKUP(K125,Resultados!$B$3:$C$120,2,FALSE)</f>
        <v>0</v>
      </c>
      <c r="I125" s="328">
        <f t="shared" si="11"/>
        <v>2</v>
      </c>
      <c r="J125" s="328">
        <f t="shared" si="12"/>
        <v>2019</v>
      </c>
      <c r="K125" s="329">
        <f t="shared" si="14"/>
        <v>43497</v>
      </c>
      <c r="L125" s="324">
        <f t="shared" si="15"/>
        <v>0.82457685853721496</v>
      </c>
    </row>
    <row r="126" spans="6:12" ht="15.75" x14ac:dyDescent="0.25">
      <c r="F126" s="322">
        <f t="shared" si="13"/>
        <v>43525</v>
      </c>
      <c r="G126" s="324">
        <f>IF( ISERROR(H126), "", IF(H126="(Falta Dat.)","",     G125 + (  G125*   VLOOKUP(F125,Resultados!$B$3:$C$120, 2, FALSE)    ) ))</f>
        <v>0.81796767968535733</v>
      </c>
      <c r="H126" s="199">
        <f>VLOOKUP(K126,Resultados!$B$3:$C$120,2,FALSE)</f>
        <v>0</v>
      </c>
      <c r="I126" s="328">
        <f t="shared" si="11"/>
        <v>3</v>
      </c>
      <c r="J126" s="328">
        <f t="shared" si="12"/>
        <v>2019</v>
      </c>
      <c r="K126" s="329">
        <f t="shared" si="14"/>
        <v>43525</v>
      </c>
      <c r="L126" s="324">
        <f t="shared" si="15"/>
        <v>0.79347200158181996</v>
      </c>
    </row>
    <row r="127" spans="6:12" ht="15.75" x14ac:dyDescent="0.25">
      <c r="F127" s="322">
        <f t="shared" si="13"/>
        <v>43556</v>
      </c>
      <c r="G127" s="324">
        <f>IF( ISERROR(H127), "", IF(H127="(Falta Dat.)","",     G126 + (  G126*   VLOOKUP(F126,Resultados!$B$3:$C$120, 2, FALSE)    ) ))</f>
        <v>0.81796767968535733</v>
      </c>
      <c r="H127" s="199">
        <f>VLOOKUP(K127,Resultados!$B$3:$C$120,2,FALSE)</f>
        <v>0</v>
      </c>
      <c r="I127" s="328">
        <f t="shared" si="11"/>
        <v>4</v>
      </c>
      <c r="J127" s="328">
        <f t="shared" si="12"/>
        <v>2019</v>
      </c>
      <c r="K127" s="329">
        <f t="shared" si="14"/>
        <v>43556</v>
      </c>
      <c r="L127" s="324">
        <f t="shared" si="15"/>
        <v>0.7875695468052103</v>
      </c>
    </row>
    <row r="128" spans="6:12" ht="15.75" x14ac:dyDescent="0.25">
      <c r="F128" s="322">
        <f t="shared" si="13"/>
        <v>43586</v>
      </c>
      <c r="G128" s="324">
        <f>IF( ISERROR(H128), "", IF(H128="(Falta Dat.)","",     G127 + (  G127*   VLOOKUP(F127,Resultados!$B$3:$C$120, 2, FALSE)    ) ))</f>
        <v>0.81796767968535733</v>
      </c>
      <c r="H128" s="199">
        <f>VLOOKUP(K128,Resultados!$B$3:$C$120,2,FALSE)</f>
        <v>0</v>
      </c>
      <c r="I128" s="328">
        <f t="shared" si="11"/>
        <v>5</v>
      </c>
      <c r="J128" s="328">
        <f t="shared" si="12"/>
        <v>2019</v>
      </c>
      <c r="K128" s="329">
        <f t="shared" si="14"/>
        <v>43586</v>
      </c>
      <c r="L128" s="324">
        <f t="shared" si="15"/>
        <v>0.793825363619444</v>
      </c>
    </row>
    <row r="129" spans="6:12" ht="15.75" x14ac:dyDescent="0.25">
      <c r="F129" s="322">
        <f t="shared" si="13"/>
        <v>43617</v>
      </c>
      <c r="G129" s="324">
        <f>IF( ISERROR(H129), "", IF(H129="(Falta Dat.)","",     G128 + (  G128*   VLOOKUP(F128,Resultados!$B$3:$C$120, 2, FALSE)    ) ))</f>
        <v>0.81796767968535733</v>
      </c>
      <c r="H129" s="199">
        <f>VLOOKUP(K129,Resultados!$B$3:$C$120,2,FALSE)</f>
        <v>0</v>
      </c>
      <c r="I129" s="328">
        <f t="shared" si="11"/>
        <v>6</v>
      </c>
      <c r="J129" s="328">
        <f t="shared" si="12"/>
        <v>2019</v>
      </c>
      <c r="K129" s="329">
        <f t="shared" si="14"/>
        <v>43617</v>
      </c>
      <c r="L129" s="324">
        <f t="shared" si="15"/>
        <v>0.80558528495028048</v>
      </c>
    </row>
    <row r="130" spans="6:12" ht="15.75" x14ac:dyDescent="0.25">
      <c r="F130" s="322">
        <f t="shared" si="13"/>
        <v>43647</v>
      </c>
      <c r="G130" s="324">
        <f>IF( ISERROR(H130), "", IF(H130="(Falta Dat.)","",     G129 + (  G129*   VLOOKUP(F129,Resultados!$B$3:$C$120, 2, FALSE)    ) ))</f>
        <v>0.81796767968535733</v>
      </c>
      <c r="H130" s="199">
        <f>VLOOKUP(K130,Resultados!$B$3:$C$120,2,FALSE)</f>
        <v>0</v>
      </c>
      <c r="I130" s="328">
        <f t="shared" ref="I130:I135" si="16">IF(I129=12,1,I129+1)</f>
        <v>7</v>
      </c>
      <c r="J130" s="328">
        <f t="shared" ref="J130:J135" si="17">IF(I129=12,J129+1,J129)</f>
        <v>2019</v>
      </c>
      <c r="K130" s="329">
        <f t="shared" si="14"/>
        <v>43647</v>
      </c>
      <c r="L130" s="324">
        <f t="shared" si="15"/>
        <v>0.80950825794205139</v>
      </c>
    </row>
    <row r="131" spans="6:12" ht="15.75" x14ac:dyDescent="0.25">
      <c r="F131" s="322">
        <f t="shared" si="13"/>
        <v>43678</v>
      </c>
      <c r="G131" s="324">
        <f>IF( ISERROR(H131), "", IF(H131="(Falta Dat.)","",     G130 + (  G130*   VLOOKUP(F130,Resultados!$B$3:$C$120, 2, FALSE)    ) ))</f>
        <v>0.81796767968535733</v>
      </c>
      <c r="H131" s="199">
        <f>VLOOKUP(K131,Resultados!$B$3:$C$120,2,FALSE)</f>
        <v>0</v>
      </c>
      <c r="I131" s="328">
        <f t="shared" si="16"/>
        <v>8</v>
      </c>
      <c r="J131" s="328">
        <f t="shared" si="17"/>
        <v>2019</v>
      </c>
      <c r="K131" s="329">
        <f t="shared" si="14"/>
        <v>43678</v>
      </c>
      <c r="L131" s="324">
        <f t="shared" si="15"/>
        <v>0.81278176459615215</v>
      </c>
    </row>
    <row r="132" spans="6:12" ht="15.75" x14ac:dyDescent="0.25">
      <c r="F132" s="322">
        <f t="shared" si="13"/>
        <v>43709</v>
      </c>
      <c r="G132" s="324">
        <f>IF( ISERROR(H132), "", IF(H132="(Falta Dat.)","",     G131 + (  G131*   VLOOKUP(F131,Resultados!$B$3:$C$120, 2, FALSE)    ) ))</f>
        <v>0.81796767968535733</v>
      </c>
      <c r="H132" s="199">
        <f>VLOOKUP(K132,Resultados!$B$3:$C$120,2,FALSE)</f>
        <v>0</v>
      </c>
      <c r="I132" s="328">
        <f t="shared" si="16"/>
        <v>9</v>
      </c>
      <c r="J132" s="328">
        <f t="shared" si="17"/>
        <v>2019</v>
      </c>
      <c r="K132" s="329">
        <f t="shared" si="14"/>
        <v>43709</v>
      </c>
      <c r="L132" s="324">
        <f t="shared" si="15"/>
        <v>0.82960735976728006</v>
      </c>
    </row>
    <row r="133" spans="6:12" ht="15.75" x14ac:dyDescent="0.25">
      <c r="F133" s="322">
        <f t="shared" si="13"/>
        <v>43739</v>
      </c>
      <c r="G133" s="324">
        <f>IF( ISERROR(H133), "", IF(H133="(Falta Dat.)","",     G132 + (  G132*   VLOOKUP(F132,Resultados!$B$3:$C$120, 2, FALSE)    ) ))</f>
        <v>0.81796767968535733</v>
      </c>
      <c r="H133" s="199">
        <f>VLOOKUP(K133,Resultados!$B$3:$C$120,2,FALSE)</f>
        <v>0</v>
      </c>
      <c r="I133" s="328">
        <f t="shared" si="16"/>
        <v>10</v>
      </c>
      <c r="J133" s="328">
        <f t="shared" si="17"/>
        <v>2019</v>
      </c>
      <c r="K133" s="329">
        <f t="shared" si="14"/>
        <v>43739</v>
      </c>
      <c r="L133" s="324">
        <f t="shared" si="15"/>
        <v>0.84496061311497417</v>
      </c>
    </row>
    <row r="134" spans="6:12" ht="15.75" x14ac:dyDescent="0.25">
      <c r="F134" s="322">
        <f t="shared" si="13"/>
        <v>43770</v>
      </c>
      <c r="G134" s="324">
        <f>IF( ISERROR(H134), "", IF(H134="(Falta Dat.)","",     G133 + (  G133*   VLOOKUP(F133,Resultados!$B$3:$C$120, 2, FALSE)    ) ))</f>
        <v>0.81796767968535733</v>
      </c>
      <c r="H134" s="199">
        <f>VLOOKUP(K134,Resultados!$B$3:$C$120,2,FALSE)</f>
        <v>0</v>
      </c>
      <c r="I134" s="328">
        <f t="shared" si="16"/>
        <v>11</v>
      </c>
      <c r="J134" s="328">
        <f t="shared" si="17"/>
        <v>2019</v>
      </c>
      <c r="K134" s="329">
        <f t="shared" si="14"/>
        <v>43770</v>
      </c>
      <c r="L134" s="324">
        <f t="shared" si="15"/>
        <v>0.84688283716223467</v>
      </c>
    </row>
    <row r="135" spans="6:12" ht="15.75" x14ac:dyDescent="0.25">
      <c r="F135" s="322">
        <f t="shared" si="13"/>
        <v>43800</v>
      </c>
      <c r="G135" s="324">
        <f>IF( ISERROR(H135), "", IF(H135="(Falta Dat.)","",     G134 + (  G134*   VLOOKUP(F134,Resultados!$B$3:$C$120, 2, FALSE)    ) ))</f>
        <v>0.81796767968535733</v>
      </c>
      <c r="H135" s="199">
        <f>VLOOKUP(K135,Resultados!$B$3:$C$120,2,FALSE)</f>
        <v>0</v>
      </c>
      <c r="I135" s="328">
        <f t="shared" si="16"/>
        <v>12</v>
      </c>
      <c r="J135" s="328">
        <f t="shared" si="17"/>
        <v>2019</v>
      </c>
      <c r="K135" s="329">
        <f t="shared" si="14"/>
        <v>43800</v>
      </c>
      <c r="L135" s="324">
        <f t="shared" si="15"/>
        <v>0.84514056600450482</v>
      </c>
    </row>
    <row r="136" spans="6:12" ht="15.75" x14ac:dyDescent="0.25">
      <c r="F136" s="322">
        <f t="shared" si="13"/>
        <v>43831</v>
      </c>
      <c r="G136" s="324">
        <f>IF( ISERROR(H136), "", IF(H136="(Falta Dat.)","",     G135 + (  G135*   VLOOKUP(F135,Resultados!$B$3:$C$120, 2, FALSE)    ) ))</f>
        <v>0.81796767968535733</v>
      </c>
      <c r="H136" s="199">
        <f>VLOOKUP(K136,Resultados!$B$3:$C$120,2,FALSE)</f>
        <v>0</v>
      </c>
      <c r="I136" s="328">
        <f t="shared" ref="I136:I140" si="18">IF(I135=12,1,I135+1)</f>
        <v>1</v>
      </c>
      <c r="J136" s="328">
        <f t="shared" ref="J136:J140" si="19">IF(I135=12,J135+1,J135)</f>
        <v>2020</v>
      </c>
      <c r="K136" s="329">
        <f t="shared" si="14"/>
        <v>43831</v>
      </c>
      <c r="L136" s="324">
        <f t="shared" si="15"/>
        <v>0.8216976123047226</v>
      </c>
    </row>
    <row r="137" spans="6:12" ht="15.75" x14ac:dyDescent="0.25">
      <c r="F137" s="322">
        <f t="shared" si="13"/>
        <v>43862</v>
      </c>
      <c r="G137" s="324">
        <f>IF( ISERROR(H137), "", IF(H137="(Falta Dat.)","",     G136 + (  G136*   VLOOKUP(F136,Resultados!$B$3:$C$120, 2, FALSE)    ) ))</f>
        <v>0.81796767968535733</v>
      </c>
      <c r="H137" s="199">
        <f>VLOOKUP(K137,Resultados!$B$3:$C$120,2,FALSE)</f>
        <v>0</v>
      </c>
      <c r="I137" s="328">
        <f t="shared" si="18"/>
        <v>2</v>
      </c>
      <c r="J137" s="328">
        <f t="shared" si="19"/>
        <v>2020</v>
      </c>
      <c r="K137" s="329">
        <f t="shared" si="14"/>
        <v>43862</v>
      </c>
      <c r="L137" s="324">
        <f t="shared" si="15"/>
        <v>0.82457685853721496</v>
      </c>
    </row>
    <row r="138" spans="6:12" ht="15.75" x14ac:dyDescent="0.25">
      <c r="F138" s="322">
        <f t="shared" si="13"/>
        <v>43891</v>
      </c>
      <c r="G138" s="324">
        <f>IF( ISERROR(H138), "", IF(H138="(Falta Dat.)","",     G137 + (  G137*   VLOOKUP(F137,Resultados!$B$3:$C$120, 2, FALSE)    ) ))</f>
        <v>0.81796767968535733</v>
      </c>
      <c r="H138" s="199">
        <f>VLOOKUP(K138,Resultados!$B$3:$C$120,2,FALSE)</f>
        <v>0</v>
      </c>
      <c r="I138" s="328">
        <f t="shared" si="18"/>
        <v>3</v>
      </c>
      <c r="J138" s="328">
        <f t="shared" si="19"/>
        <v>2020</v>
      </c>
      <c r="K138" s="329">
        <f t="shared" si="14"/>
        <v>43891</v>
      </c>
      <c r="L138" s="324">
        <f t="shared" si="15"/>
        <v>0.79347200158181996</v>
      </c>
    </row>
    <row r="139" spans="6:12" ht="15.75" x14ac:dyDescent="0.25">
      <c r="F139" s="322">
        <f t="shared" si="13"/>
        <v>43922</v>
      </c>
      <c r="G139" s="324">
        <f>IF( ISERROR(H139), "", IF(H139="(Falta Dat.)","",     G138 + (  G138*   VLOOKUP(F138,Resultados!$B$3:$C$120, 2, FALSE)    ) ))</f>
        <v>0.81796767968535733</v>
      </c>
      <c r="H139" s="199">
        <f>VLOOKUP(K139,Resultados!$B$3:$C$120,2,FALSE)</f>
        <v>0</v>
      </c>
      <c r="I139" s="328">
        <f t="shared" si="18"/>
        <v>4</v>
      </c>
      <c r="J139" s="328">
        <f t="shared" si="19"/>
        <v>2020</v>
      </c>
      <c r="K139" s="329">
        <f t="shared" si="14"/>
        <v>43922</v>
      </c>
      <c r="L139" s="324">
        <f t="shared" si="15"/>
        <v>0.7875695468052103</v>
      </c>
    </row>
    <row r="140" spans="6:12" ht="15.75" x14ac:dyDescent="0.25">
      <c r="F140" s="322">
        <f t="shared" si="13"/>
        <v>43952</v>
      </c>
      <c r="G140" s="324">
        <f>IF( ISERROR(H140), "", IF(H140="(Falta Dat.)","",     G139 + (  G139*   VLOOKUP(F139,Resultados!$B$3:$C$120, 2, FALSE)    ) ))</f>
        <v>0.81796767968535733</v>
      </c>
      <c r="H140" s="199">
        <f>VLOOKUP(K140,Resultados!$B$3:$C$120,2,FALSE)</f>
        <v>0</v>
      </c>
      <c r="I140" s="328">
        <f t="shared" si="18"/>
        <v>5</v>
      </c>
      <c r="J140" s="328">
        <f t="shared" si="19"/>
        <v>2020</v>
      </c>
      <c r="K140" s="329">
        <f t="shared" si="14"/>
        <v>43952</v>
      </c>
      <c r="L140" s="324">
        <f t="shared" si="15"/>
        <v>0.793825363619444</v>
      </c>
    </row>
    <row r="141" spans="6:12" ht="15.75" x14ac:dyDescent="0.25">
      <c r="F141" s="322">
        <f t="shared" si="13"/>
        <v>43983</v>
      </c>
      <c r="G141" s="324">
        <f>IF( ISERROR(H141), "", IF(H141="(Falta Dat.)","",     G140 + (  G140*   VLOOKUP(F140,Resultados!$B$3:$C$120, 2, FALSE)    ) ))</f>
        <v>0.81796767968535733</v>
      </c>
      <c r="H141" s="199">
        <f>VLOOKUP(K141,Resultados!$B$3:$C$120,2,FALSE)</f>
        <v>0</v>
      </c>
      <c r="I141" s="328">
        <f t="shared" ref="I141:I153" si="20">IF(I140=12,1,I140+1)</f>
        <v>6</v>
      </c>
      <c r="J141" s="328">
        <f t="shared" ref="J141:J153" si="21">IF(I140=12,J140+1,J140)</f>
        <v>2020</v>
      </c>
      <c r="K141" s="329">
        <f t="shared" si="14"/>
        <v>43983</v>
      </c>
      <c r="L141" s="324">
        <f t="shared" si="15"/>
        <v>0.80558528495028048</v>
      </c>
    </row>
    <row r="142" spans="6:12" ht="15.75" x14ac:dyDescent="0.25">
      <c r="F142" s="322">
        <f t="shared" si="13"/>
        <v>44013</v>
      </c>
      <c r="G142" s="324">
        <f>IF( ISERROR(H142), "", IF(H142="(Falta Dat.)","",     G141 + (  G141*   VLOOKUP(F141,Resultados!$B$3:$C$120, 2, FALSE)    ) ))</f>
        <v>0.81796767968535733</v>
      </c>
      <c r="H142" s="199">
        <f>VLOOKUP(K142,Resultados!$B$3:$C$120,2,FALSE)</f>
        <v>0</v>
      </c>
      <c r="I142" s="328">
        <f t="shared" si="20"/>
        <v>7</v>
      </c>
      <c r="J142" s="328">
        <f t="shared" si="21"/>
        <v>2020</v>
      </c>
      <c r="K142" s="329">
        <f t="shared" si="14"/>
        <v>44013</v>
      </c>
      <c r="L142" s="324">
        <f t="shared" si="15"/>
        <v>0.80950825794205139</v>
      </c>
    </row>
    <row r="143" spans="6:12" ht="15.75" x14ac:dyDescent="0.25">
      <c r="F143" s="322">
        <f t="shared" si="13"/>
        <v>44044</v>
      </c>
      <c r="G143" s="324">
        <f>IF( ISERROR(H143), "", IF(H143="(Falta Dat.)","",     G142 + (  G142*   VLOOKUP(F142,Resultados!$B$3:$C$120, 2, FALSE)    ) ))</f>
        <v>0.81796767968535733</v>
      </c>
      <c r="H143" s="199">
        <f>VLOOKUP(K143,Resultados!$B$3:$C$120,2,FALSE)</f>
        <v>0</v>
      </c>
      <c r="I143" s="328">
        <f t="shared" si="20"/>
        <v>8</v>
      </c>
      <c r="J143" s="328">
        <f t="shared" si="21"/>
        <v>2020</v>
      </c>
      <c r="K143" s="329">
        <f t="shared" si="14"/>
        <v>44044</v>
      </c>
      <c r="L143" s="324">
        <f t="shared" si="15"/>
        <v>0.81278176459615215</v>
      </c>
    </row>
    <row r="144" spans="6:12" ht="15.75" x14ac:dyDescent="0.25">
      <c r="F144" s="322">
        <f t="shared" si="13"/>
        <v>44075</v>
      </c>
      <c r="G144" s="324">
        <f>IF( ISERROR(H144), "", IF(H144="(Falta Dat.)","",     G143 + (  G143*   VLOOKUP(F143,Resultados!$B$3:$C$120, 2, FALSE)    ) ))</f>
        <v>0.81796767968535733</v>
      </c>
      <c r="H144" s="199">
        <f>VLOOKUP(K144,Resultados!$B$3:$C$120,2,FALSE)</f>
        <v>0</v>
      </c>
      <c r="I144" s="328">
        <f t="shared" si="20"/>
        <v>9</v>
      </c>
      <c r="J144" s="328">
        <f t="shared" si="21"/>
        <v>2020</v>
      </c>
      <c r="K144" s="329">
        <f t="shared" si="14"/>
        <v>44075</v>
      </c>
      <c r="L144" s="324">
        <f t="shared" si="15"/>
        <v>0.82960735976728006</v>
      </c>
    </row>
    <row r="145" spans="6:12" ht="15.75" x14ac:dyDescent="0.25">
      <c r="F145" s="322">
        <f t="shared" si="13"/>
        <v>44105</v>
      </c>
      <c r="G145" s="324">
        <f>IF( ISERROR(H145), "", IF(H145="(Falta Dat.)","",     G144 + (  G144*   VLOOKUP(F144,Resultados!$B$3:$C$120, 2, FALSE)    ) ))</f>
        <v>0.81796767968535733</v>
      </c>
      <c r="H145" s="199">
        <f>VLOOKUP(K145,Resultados!$B$3:$C$120,2,FALSE)</f>
        <v>0</v>
      </c>
      <c r="I145" s="328">
        <f t="shared" si="20"/>
        <v>10</v>
      </c>
      <c r="J145" s="328">
        <f t="shared" si="21"/>
        <v>2020</v>
      </c>
      <c r="K145" s="329">
        <f t="shared" si="14"/>
        <v>44105</v>
      </c>
      <c r="L145" s="324">
        <f t="shared" si="15"/>
        <v>0.84496061311497417</v>
      </c>
    </row>
    <row r="146" spans="6:12" ht="15.75" x14ac:dyDescent="0.25">
      <c r="F146" s="322">
        <f t="shared" si="13"/>
        <v>44136</v>
      </c>
      <c r="G146" s="324">
        <f>IF( ISERROR(H146), "", IF(H146="(Falta Dat.)","",     G145 + (  G145*   VLOOKUP(F145,Resultados!$B$3:$C$120, 2, FALSE)    ) ))</f>
        <v>0.81796767968535733</v>
      </c>
      <c r="H146" s="199">
        <f>VLOOKUP(K146,Resultados!$B$3:$C$120,2,FALSE)</f>
        <v>0</v>
      </c>
      <c r="I146" s="328">
        <f t="shared" si="20"/>
        <v>11</v>
      </c>
      <c r="J146" s="328">
        <f t="shared" si="21"/>
        <v>2020</v>
      </c>
      <c r="K146" s="329">
        <f t="shared" si="14"/>
        <v>44136</v>
      </c>
      <c r="L146" s="324">
        <f t="shared" si="15"/>
        <v>0.84688283716223467</v>
      </c>
    </row>
    <row r="147" spans="6:12" ht="15.75" x14ac:dyDescent="0.25">
      <c r="F147" s="322">
        <f t="shared" si="13"/>
        <v>44166</v>
      </c>
      <c r="G147" s="324">
        <f>IF( ISERROR(H147), "", IF(H147="(Falta Dat.)","",     G146 + (  G146*   VLOOKUP(F146,Resultados!$B$3:$C$120, 2, FALSE)    ) ))</f>
        <v>0.81796767968535733</v>
      </c>
      <c r="H147" s="199">
        <f>VLOOKUP(K147,Resultados!$B$3:$C$120,2,FALSE)</f>
        <v>0</v>
      </c>
      <c r="I147" s="328">
        <f t="shared" si="20"/>
        <v>12</v>
      </c>
      <c r="J147" s="328">
        <f t="shared" si="21"/>
        <v>2020</v>
      </c>
      <c r="K147" s="329">
        <f t="shared" si="14"/>
        <v>44166</v>
      </c>
      <c r="L147" s="324">
        <f t="shared" si="15"/>
        <v>0.84514056600450482</v>
      </c>
    </row>
    <row r="148" spans="6:12" ht="15.75" x14ac:dyDescent="0.25">
      <c r="F148" s="322" t="str">
        <f t="shared" si="13"/>
        <v/>
      </c>
      <c r="G148" s="324" t="str">
        <f>IF( ISERROR(H148), "", IF(H148="(Falta Dat.)","",     G147 + (  G147*   VLOOKUP(F147,Resultados!$B$3:$C$120, 2, FALSE)    ) ))</f>
        <v/>
      </c>
      <c r="H148" s="199" t="e">
        <f>VLOOKUP(K148,Resultados!$B$3:$C$120,2,FALSE)</f>
        <v>#N/A</v>
      </c>
      <c r="I148" s="328">
        <f t="shared" si="20"/>
        <v>1</v>
      </c>
      <c r="J148" s="328">
        <f t="shared" si="21"/>
        <v>2021</v>
      </c>
      <c r="K148" s="329">
        <f t="shared" si="14"/>
        <v>44197</v>
      </c>
      <c r="L148" s="324" t="str">
        <f t="shared" si="15"/>
        <v/>
      </c>
    </row>
    <row r="149" spans="6:12" ht="15.75" x14ac:dyDescent="0.25">
      <c r="F149" s="322" t="str">
        <f t="shared" si="13"/>
        <v/>
      </c>
      <c r="G149" s="324" t="str">
        <f>IF( ISERROR(H149), "", IF(H149="(Falta Dat.)","",     G148 + (  G148*   VLOOKUP(F148,Resultados!$B$3:$C$120, 2, FALSE)    ) ))</f>
        <v/>
      </c>
      <c r="H149" s="199" t="e">
        <f>VLOOKUP(K149,Resultados!$B$3:$C$120,2,FALSE)</f>
        <v>#N/A</v>
      </c>
      <c r="I149" s="328">
        <f t="shared" si="20"/>
        <v>2</v>
      </c>
      <c r="J149" s="328">
        <f t="shared" si="21"/>
        <v>2021</v>
      </c>
      <c r="K149" s="329">
        <f t="shared" si="14"/>
        <v>44228</v>
      </c>
      <c r="L149" s="324" t="str">
        <f t="shared" si="15"/>
        <v/>
      </c>
    </row>
    <row r="150" spans="6:12" ht="15.75" x14ac:dyDescent="0.25">
      <c r="F150" s="322" t="str">
        <f t="shared" si="13"/>
        <v/>
      </c>
      <c r="G150" s="324" t="str">
        <f>IF( ISERROR(H150), "", IF(H150="(Falta Dat.)","",     G149 + (  G149*   VLOOKUP(F149,Resultados!$B$3:$C$120, 2, FALSE)    ) ))</f>
        <v/>
      </c>
      <c r="H150" s="199" t="e">
        <f>VLOOKUP(K150,Resultados!$B$3:$C$120,2,FALSE)</f>
        <v>#N/A</v>
      </c>
      <c r="I150" s="328">
        <f t="shared" si="20"/>
        <v>3</v>
      </c>
      <c r="J150" s="328">
        <f t="shared" si="21"/>
        <v>2021</v>
      </c>
      <c r="K150" s="329">
        <f t="shared" si="14"/>
        <v>44256</v>
      </c>
      <c r="L150" s="324" t="str">
        <f t="shared" si="15"/>
        <v/>
      </c>
    </row>
    <row r="151" spans="6:12" ht="15.75" x14ac:dyDescent="0.25">
      <c r="F151" s="322" t="str">
        <f t="shared" si="13"/>
        <v/>
      </c>
      <c r="G151" s="324" t="str">
        <f>IF( ISERROR(H151), "", IF(H151="(Falta Dat.)","",     G150 + (  G150*   VLOOKUP(F150,Resultados!$B$3:$C$120, 2, FALSE)    ) ))</f>
        <v/>
      </c>
      <c r="H151" s="199" t="e">
        <f>VLOOKUP(K151,Resultados!$B$3:$C$120,2,FALSE)</f>
        <v>#N/A</v>
      </c>
      <c r="I151" s="328">
        <f t="shared" si="20"/>
        <v>4</v>
      </c>
      <c r="J151" s="328">
        <f t="shared" si="21"/>
        <v>2021</v>
      </c>
      <c r="K151" s="329">
        <f t="shared" si="14"/>
        <v>44287</v>
      </c>
      <c r="L151" s="324" t="str">
        <f t="shared" si="15"/>
        <v/>
      </c>
    </row>
    <row r="152" spans="6:12" ht="15.75" x14ac:dyDescent="0.25">
      <c r="F152" s="322" t="str">
        <f t="shared" si="13"/>
        <v/>
      </c>
      <c r="G152" s="324" t="str">
        <f>IF( ISERROR(H152), "", IF(H152="(Falta Dat.)","",     G151 + (  G151*   VLOOKUP(F151,Resultados!$B$3:$C$120, 2, FALSE)    ) ))</f>
        <v/>
      </c>
      <c r="H152" s="199" t="e">
        <f>VLOOKUP(K152,Resultados!$B$3:$C$120,2,FALSE)</f>
        <v>#N/A</v>
      </c>
      <c r="I152" s="328">
        <f t="shared" si="20"/>
        <v>5</v>
      </c>
      <c r="J152" s="328">
        <f t="shared" si="21"/>
        <v>2021</v>
      </c>
      <c r="K152" s="329">
        <f t="shared" si="14"/>
        <v>44317</v>
      </c>
      <c r="L152" s="324" t="str">
        <f t="shared" si="15"/>
        <v/>
      </c>
    </row>
    <row r="153" spans="6:12" ht="15.75" x14ac:dyDescent="0.25">
      <c r="F153" s="322" t="str">
        <f t="shared" si="13"/>
        <v/>
      </c>
      <c r="G153" s="324" t="str">
        <f>IF( ISERROR(H153), "", IF(H153="(Falta Dat.)","",     G152 + (  G152*   VLOOKUP(F152,Resultados!$B$3:$C$120, 2, FALSE)    ) ))</f>
        <v/>
      </c>
      <c r="H153" s="199" t="e">
        <f>VLOOKUP(K153,Resultados!$B$3:$C$120,2,FALSE)</f>
        <v>#N/A</v>
      </c>
      <c r="I153" s="328">
        <f t="shared" si="20"/>
        <v>6</v>
      </c>
      <c r="J153" s="328">
        <f t="shared" si="21"/>
        <v>2021</v>
      </c>
      <c r="K153" s="329">
        <f t="shared" si="14"/>
        <v>44348</v>
      </c>
      <c r="L153" s="324" t="str">
        <f t="shared" si="15"/>
        <v/>
      </c>
    </row>
    <row r="154" spans="6:12" ht="15.75" x14ac:dyDescent="0.25">
      <c r="F154" s="322" t="str">
        <f t="shared" si="13"/>
        <v/>
      </c>
      <c r="G154" s="324" t="str">
        <f>IF( ISERROR(H154), "", IF(H154="(Falta Dat.)","",     G153 + (  G153*   VLOOKUP(F153,Resultados!$B$3:$C$120, 2, FALSE)    ) ))</f>
        <v/>
      </c>
      <c r="H154" s="199" t="e">
        <f>VLOOKUP(K154,Resultados!$B$3:$C$120,2,FALSE)</f>
        <v>#N/A</v>
      </c>
      <c r="I154" s="328">
        <f t="shared" ref="I154:I165" si="22">IF(I153=12,1,I153+1)</f>
        <v>7</v>
      </c>
      <c r="J154" s="328">
        <f t="shared" ref="J154:J165" si="23">IF(I153=12,J153+1,J153)</f>
        <v>2021</v>
      </c>
      <c r="K154" s="329">
        <f t="shared" si="14"/>
        <v>44378</v>
      </c>
      <c r="L154" s="324" t="str">
        <f t="shared" si="15"/>
        <v/>
      </c>
    </row>
    <row r="155" spans="6:12" ht="15.75" x14ac:dyDescent="0.25">
      <c r="F155" s="322" t="str">
        <f t="shared" si="13"/>
        <v/>
      </c>
      <c r="G155" s="324" t="str">
        <f>IF( ISERROR(H155), "", IF(H155="(Falta Dat.)","",     G154 + (  G154*   VLOOKUP(F154,Resultados!$B$3:$C$120, 2, FALSE)    ) ))</f>
        <v/>
      </c>
      <c r="H155" s="199" t="e">
        <f>VLOOKUP(K155,Resultados!$B$3:$C$120,2,FALSE)</f>
        <v>#N/A</v>
      </c>
      <c r="I155" s="328">
        <f t="shared" si="22"/>
        <v>8</v>
      </c>
      <c r="J155" s="328">
        <f t="shared" si="23"/>
        <v>2021</v>
      </c>
      <c r="K155" s="329">
        <f t="shared" si="14"/>
        <v>44409</v>
      </c>
      <c r="L155" s="324" t="str">
        <f t="shared" si="15"/>
        <v/>
      </c>
    </row>
    <row r="156" spans="6:12" ht="15.75" x14ac:dyDescent="0.25">
      <c r="F156" s="322" t="str">
        <f t="shared" si="13"/>
        <v/>
      </c>
      <c r="G156" s="324" t="str">
        <f>IF( ISERROR(H156), "", IF(H156="(Falta Dat.)","",     G155 + (  G155*   VLOOKUP(F155,Resultados!$B$3:$C$120, 2, FALSE)    ) ))</f>
        <v/>
      </c>
      <c r="H156" s="199" t="e">
        <f>VLOOKUP(K156,Resultados!$B$3:$C$120,2,FALSE)</f>
        <v>#N/A</v>
      </c>
      <c r="I156" s="328">
        <f t="shared" si="22"/>
        <v>9</v>
      </c>
      <c r="J156" s="328">
        <f t="shared" si="23"/>
        <v>2021</v>
      </c>
      <c r="K156" s="329">
        <f t="shared" si="14"/>
        <v>44440</v>
      </c>
      <c r="L156" s="324" t="str">
        <f t="shared" si="15"/>
        <v/>
      </c>
    </row>
    <row r="157" spans="6:12" ht="15.75" x14ac:dyDescent="0.25">
      <c r="F157" s="322" t="str">
        <f t="shared" si="13"/>
        <v/>
      </c>
      <c r="G157" s="324" t="str">
        <f>IF( ISERROR(H157), "", IF(H157="(Falta Dat.)","",     G156 + (  G156*   VLOOKUP(F156,Resultados!$B$3:$C$120, 2, FALSE)    ) ))</f>
        <v/>
      </c>
      <c r="H157" s="199" t="e">
        <f>VLOOKUP(K157,Resultados!$B$3:$C$120,2,FALSE)</f>
        <v>#N/A</v>
      </c>
      <c r="I157" s="328">
        <f t="shared" si="22"/>
        <v>10</v>
      </c>
      <c r="J157" s="328">
        <f t="shared" si="23"/>
        <v>2021</v>
      </c>
      <c r="K157" s="329">
        <f t="shared" si="14"/>
        <v>44470</v>
      </c>
      <c r="L157" s="324" t="str">
        <f t="shared" si="15"/>
        <v/>
      </c>
    </row>
    <row r="158" spans="6:12" ht="15.75" x14ac:dyDescent="0.25">
      <c r="F158" s="322" t="str">
        <f t="shared" si="13"/>
        <v/>
      </c>
      <c r="G158" s="324" t="str">
        <f>IF( ISERROR(H158), "", IF(H158="(Falta Dat.)","",     G157 + (  G157*   VLOOKUP(F157,Resultados!$B$3:$C$120, 2, FALSE)    ) ))</f>
        <v/>
      </c>
      <c r="H158" s="199" t="e">
        <f>VLOOKUP(K158,Resultados!$B$3:$C$120,2,FALSE)</f>
        <v>#N/A</v>
      </c>
      <c r="I158" s="328">
        <f t="shared" si="22"/>
        <v>11</v>
      </c>
      <c r="J158" s="328">
        <f t="shared" si="23"/>
        <v>2021</v>
      </c>
      <c r="K158" s="329">
        <f t="shared" si="14"/>
        <v>44501</v>
      </c>
      <c r="L158" s="324" t="str">
        <f t="shared" si="15"/>
        <v/>
      </c>
    </row>
    <row r="159" spans="6:12" ht="15.75" x14ac:dyDescent="0.25">
      <c r="F159" s="322" t="str">
        <f t="shared" si="13"/>
        <v/>
      </c>
      <c r="G159" s="324" t="str">
        <f>IF( ISERROR(H159), "", IF(H159="(Falta Dat.)","",     G158 + (  G158*   VLOOKUP(F158,Resultados!$B$3:$C$120, 2, FALSE)    ) ))</f>
        <v/>
      </c>
      <c r="H159" s="199" t="e">
        <f>VLOOKUP(K159,Resultados!$B$3:$C$120,2,FALSE)</f>
        <v>#N/A</v>
      </c>
      <c r="I159" s="328">
        <f t="shared" si="22"/>
        <v>12</v>
      </c>
      <c r="J159" s="328">
        <f t="shared" si="23"/>
        <v>2021</v>
      </c>
      <c r="K159" s="329">
        <f t="shared" si="14"/>
        <v>44531</v>
      </c>
      <c r="L159" s="324" t="str">
        <f t="shared" si="15"/>
        <v/>
      </c>
    </row>
    <row r="160" spans="6:12" ht="15.75" x14ac:dyDescent="0.25">
      <c r="F160" s="322" t="str">
        <f t="shared" si="13"/>
        <v/>
      </c>
      <c r="G160" s="324" t="str">
        <f>IF( ISERROR(H160), "", IF(H160="(Falta Dat.)","",     G159 + (  G159*   VLOOKUP(F159,Resultados!$B$3:$C$120, 2, FALSE)    ) ))</f>
        <v/>
      </c>
      <c r="H160" s="199" t="e">
        <f>VLOOKUP(K160,Resultados!$B$3:$C$120,2,FALSE)</f>
        <v>#N/A</v>
      </c>
      <c r="I160" s="328">
        <f t="shared" si="22"/>
        <v>1</v>
      </c>
      <c r="J160" s="328">
        <f t="shared" si="23"/>
        <v>2022</v>
      </c>
      <c r="K160" s="329">
        <f t="shared" si="14"/>
        <v>44562</v>
      </c>
      <c r="L160" s="324" t="str">
        <f t="shared" si="15"/>
        <v/>
      </c>
    </row>
    <row r="161" spans="6:12" ht="15.75" x14ac:dyDescent="0.25">
      <c r="F161" s="322" t="str">
        <f t="shared" si="13"/>
        <v/>
      </c>
      <c r="G161" s="324" t="str">
        <f>IF( ISERROR(H161), "", IF(H161="(Falta Dat.)","",     G160 + (  G160*   VLOOKUP(F160,Resultados!$B$3:$C$120, 2, FALSE)    ) ))</f>
        <v/>
      </c>
      <c r="H161" s="199" t="e">
        <f>VLOOKUP(K161,Resultados!$B$3:$C$120,2,FALSE)</f>
        <v>#N/A</v>
      </c>
      <c r="I161" s="328">
        <f t="shared" si="22"/>
        <v>2</v>
      </c>
      <c r="J161" s="328">
        <f t="shared" si="23"/>
        <v>2022</v>
      </c>
      <c r="K161" s="329">
        <f t="shared" si="14"/>
        <v>44593</v>
      </c>
      <c r="L161" s="324" t="str">
        <f t="shared" si="15"/>
        <v/>
      </c>
    </row>
    <row r="162" spans="6:12" ht="15.75" x14ac:dyDescent="0.25">
      <c r="F162" s="322" t="str">
        <f t="shared" si="13"/>
        <v/>
      </c>
      <c r="G162" s="324" t="str">
        <f>IF( ISERROR(H162), "", IF(H162="(Falta Dat.)","",     G161 + (  G161*   VLOOKUP(F161,Resultados!$B$3:$C$120, 2, FALSE)    ) ))</f>
        <v/>
      </c>
      <c r="H162" s="199" t="e">
        <f>VLOOKUP(K162,Resultados!$B$3:$C$120,2,FALSE)</f>
        <v>#N/A</v>
      </c>
      <c r="I162" s="328">
        <f t="shared" si="22"/>
        <v>3</v>
      </c>
      <c r="J162" s="328">
        <f t="shared" si="23"/>
        <v>2022</v>
      </c>
      <c r="K162" s="329">
        <f t="shared" si="14"/>
        <v>44621</v>
      </c>
      <c r="L162" s="324" t="str">
        <f t="shared" si="15"/>
        <v/>
      </c>
    </row>
    <row r="163" spans="6:12" ht="15.75" x14ac:dyDescent="0.25">
      <c r="F163" s="322" t="str">
        <f t="shared" si="13"/>
        <v/>
      </c>
      <c r="G163" s="324" t="str">
        <f>IF( ISERROR(H163), "", IF(H163="(Falta Dat.)","",     G162 + (  G162*   VLOOKUP(F162,Resultados!$B$3:$C$120, 2, FALSE)    ) ))</f>
        <v/>
      </c>
      <c r="H163" s="199" t="e">
        <f>VLOOKUP(K163,Resultados!$B$3:$C$120,2,FALSE)</f>
        <v>#N/A</v>
      </c>
      <c r="I163" s="328">
        <f t="shared" si="22"/>
        <v>4</v>
      </c>
      <c r="J163" s="328">
        <f t="shared" si="23"/>
        <v>2022</v>
      </c>
      <c r="K163" s="329">
        <f t="shared" si="14"/>
        <v>44652</v>
      </c>
      <c r="L163" s="324" t="str">
        <f t="shared" si="15"/>
        <v/>
      </c>
    </row>
    <row r="164" spans="6:12" ht="15.75" x14ac:dyDescent="0.25">
      <c r="F164" s="322" t="str">
        <f t="shared" si="13"/>
        <v/>
      </c>
      <c r="G164" s="324" t="str">
        <f>IF( ISERROR(H164), "", IF(H164="(Falta Dat.)","",     G163 + (  G163*   VLOOKUP(F163,Resultados!$B$3:$C$120, 2, FALSE)    ) ))</f>
        <v/>
      </c>
      <c r="H164" s="199" t="e">
        <f>VLOOKUP(K164,Resultados!$B$3:$C$120,2,FALSE)</f>
        <v>#N/A</v>
      </c>
      <c r="I164" s="328">
        <f t="shared" si="22"/>
        <v>5</v>
      </c>
      <c r="J164" s="328">
        <f t="shared" si="23"/>
        <v>2022</v>
      </c>
      <c r="K164" s="329">
        <f t="shared" si="14"/>
        <v>44682</v>
      </c>
      <c r="L164" s="324" t="str">
        <f t="shared" si="15"/>
        <v/>
      </c>
    </row>
    <row r="165" spans="6:12" ht="15.75" x14ac:dyDescent="0.25">
      <c r="F165" s="322" t="str">
        <f t="shared" si="13"/>
        <v/>
      </c>
      <c r="G165" s="324" t="str">
        <f>IF( ISERROR(H165), "", IF(H165="(Falta Dat.)","",     G164 + (  G164*   VLOOKUP(F164,Resultados!$B$3:$C$120, 2, FALSE)    ) ))</f>
        <v/>
      </c>
      <c r="H165" s="199" t="e">
        <f>VLOOKUP(K165,Resultados!$B$3:$C$120,2,FALSE)</f>
        <v>#N/A</v>
      </c>
      <c r="I165" s="328">
        <f t="shared" si="22"/>
        <v>6</v>
      </c>
      <c r="J165" s="328">
        <f t="shared" si="23"/>
        <v>2022</v>
      </c>
      <c r="K165" s="329">
        <f t="shared" si="14"/>
        <v>44713</v>
      </c>
      <c r="L165" s="324" t="str">
        <f t="shared" si="15"/>
        <v/>
      </c>
    </row>
    <row r="166" spans="6:12" ht="15.75" x14ac:dyDescent="0.25">
      <c r="F166" s="322" t="str">
        <f t="shared" si="13"/>
        <v/>
      </c>
      <c r="G166" s="324" t="str">
        <f>IF( ISERROR(H166), "", IF(H166="(Falta Dat.)","",     G165 + (  G165*   VLOOKUP(F165,Resultados!$B$3:$C$120, 2, FALSE)    ) ))</f>
        <v/>
      </c>
      <c r="H166" s="199" t="e">
        <f>VLOOKUP(K166,Resultados!$B$3:$C$120,2,FALSE)</f>
        <v>#N/A</v>
      </c>
      <c r="I166" s="328">
        <f t="shared" ref="I166:I173" si="24">IF(I165=12,1,I165+1)</f>
        <v>7</v>
      </c>
      <c r="J166" s="328">
        <f t="shared" ref="J166:J173" si="25">IF(I165=12,J165+1,J165)</f>
        <v>2022</v>
      </c>
      <c r="K166" s="329">
        <f t="shared" si="14"/>
        <v>44743</v>
      </c>
      <c r="L166" s="324" t="str">
        <f t="shared" si="15"/>
        <v/>
      </c>
    </row>
    <row r="167" spans="6:12" ht="15.75" x14ac:dyDescent="0.25">
      <c r="F167" s="322" t="str">
        <f t="shared" si="13"/>
        <v/>
      </c>
      <c r="G167" s="324" t="str">
        <f>IF( ISERROR(H167), "", IF(H167="(Falta Dat.)","",     G166 + (  G166*   VLOOKUP(F166,Resultados!$B$3:$C$120, 2, FALSE)    ) ))</f>
        <v/>
      </c>
      <c r="H167" s="199" t="e">
        <f>VLOOKUP(K167,Resultados!$B$3:$C$120,2,FALSE)</f>
        <v>#N/A</v>
      </c>
      <c r="I167" s="328">
        <f t="shared" si="24"/>
        <v>8</v>
      </c>
      <c r="J167" s="328">
        <f t="shared" si="25"/>
        <v>2022</v>
      </c>
      <c r="K167" s="329">
        <f t="shared" si="14"/>
        <v>44774</v>
      </c>
      <c r="L167" s="324" t="str">
        <f t="shared" si="15"/>
        <v/>
      </c>
    </row>
    <row r="168" spans="6:12" ht="15.75" x14ac:dyDescent="0.25">
      <c r="F168" s="322" t="str">
        <f t="shared" si="13"/>
        <v/>
      </c>
      <c r="G168" s="324" t="str">
        <f>IF( ISERROR(H168), "", IF(H168="(Falta Dat.)","",     G167 + (  G167*   VLOOKUP(F167,Resultados!$B$3:$C$120, 2, FALSE)    ) ))</f>
        <v/>
      </c>
      <c r="H168" s="199" t="e">
        <f>VLOOKUP(K168,Resultados!$B$3:$C$120,2,FALSE)</f>
        <v>#N/A</v>
      </c>
      <c r="I168" s="328">
        <f t="shared" si="24"/>
        <v>9</v>
      </c>
      <c r="J168" s="328">
        <f t="shared" si="25"/>
        <v>2022</v>
      </c>
      <c r="K168" s="329">
        <f t="shared" si="14"/>
        <v>44805</v>
      </c>
      <c r="L168" s="324" t="str">
        <f t="shared" si="15"/>
        <v/>
      </c>
    </row>
    <row r="169" spans="6:12" ht="15.75" x14ac:dyDescent="0.25">
      <c r="F169" s="322" t="str">
        <f t="shared" si="13"/>
        <v/>
      </c>
      <c r="G169" s="324" t="str">
        <f>IF( ISERROR(H169), "", IF(H169="(Falta Dat.)","",     G168 + (  G168*   VLOOKUP(F168,Resultados!$B$3:$C$120, 2, FALSE)    ) ))</f>
        <v/>
      </c>
      <c r="H169" s="199" t="e">
        <f>VLOOKUP(K169,Resultados!$B$3:$C$120,2,FALSE)</f>
        <v>#N/A</v>
      </c>
      <c r="I169" s="328">
        <f t="shared" si="24"/>
        <v>10</v>
      </c>
      <c r="J169" s="328">
        <f t="shared" si="25"/>
        <v>2022</v>
      </c>
      <c r="K169" s="329">
        <f t="shared" si="14"/>
        <v>44835</v>
      </c>
      <c r="L169" s="324" t="str">
        <f t="shared" si="15"/>
        <v/>
      </c>
    </row>
    <row r="170" spans="6:12" ht="15.75" x14ac:dyDescent="0.25">
      <c r="F170" s="322" t="str">
        <f t="shared" si="13"/>
        <v/>
      </c>
      <c r="G170" s="324" t="str">
        <f>IF( ISERROR(H170), "", IF(H170="(Falta Dat.)","",     G169 + (  G169*   VLOOKUP(F169,Resultados!$B$3:$C$120, 2, FALSE)    ) ))</f>
        <v/>
      </c>
      <c r="H170" s="199" t="e">
        <f>VLOOKUP(K170,Resultados!$B$3:$C$120,2,FALSE)</f>
        <v>#N/A</v>
      </c>
      <c r="I170" s="328">
        <f t="shared" si="24"/>
        <v>11</v>
      </c>
      <c r="J170" s="328">
        <f t="shared" si="25"/>
        <v>2022</v>
      </c>
      <c r="K170" s="329">
        <f t="shared" si="14"/>
        <v>44866</v>
      </c>
      <c r="L170" s="324" t="str">
        <f t="shared" si="15"/>
        <v/>
      </c>
    </row>
    <row r="171" spans="6:12" ht="15.75" x14ac:dyDescent="0.25">
      <c r="F171" s="322" t="str">
        <f t="shared" si="13"/>
        <v/>
      </c>
      <c r="G171" s="324" t="str">
        <f>IF( ISERROR(H171), "", IF(H171="(Falta Dat.)","",     G170 + (  G170*   VLOOKUP(F170,Resultados!$B$3:$C$120, 2, FALSE)    ) ))</f>
        <v/>
      </c>
      <c r="H171" s="199" t="e">
        <f>VLOOKUP(K171,Resultados!$B$3:$C$120,2,FALSE)</f>
        <v>#N/A</v>
      </c>
      <c r="I171" s="328">
        <f t="shared" si="24"/>
        <v>12</v>
      </c>
      <c r="J171" s="328">
        <f t="shared" si="25"/>
        <v>2022</v>
      </c>
      <c r="K171" s="329">
        <f t="shared" si="14"/>
        <v>44896</v>
      </c>
      <c r="L171" s="324" t="str">
        <f t="shared" si="15"/>
        <v/>
      </c>
    </row>
    <row r="172" spans="6:12" ht="15.75" x14ac:dyDescent="0.25">
      <c r="F172" s="322" t="str">
        <f t="shared" si="13"/>
        <v/>
      </c>
      <c r="G172" s="324" t="str">
        <f>IF( ISERROR(H172), "", IF(H172="(Falta Dat.)","",     G171 + (  G171*   VLOOKUP(F171,Resultados!$B$3:$C$120, 2, FALSE)    ) ))</f>
        <v/>
      </c>
      <c r="H172" s="199" t="e">
        <f>VLOOKUP(K172,Resultados!$B$3:$C$120,2,FALSE)</f>
        <v>#N/A</v>
      </c>
      <c r="I172" s="328">
        <f t="shared" si="24"/>
        <v>1</v>
      </c>
      <c r="J172" s="328">
        <f t="shared" si="25"/>
        <v>2023</v>
      </c>
      <c r="K172" s="329">
        <f t="shared" si="14"/>
        <v>44927</v>
      </c>
      <c r="L172" s="324" t="str">
        <f t="shared" si="15"/>
        <v/>
      </c>
    </row>
    <row r="173" spans="6:12" ht="15.75" x14ac:dyDescent="0.25">
      <c r="F173" s="322" t="str">
        <f t="shared" si="13"/>
        <v/>
      </c>
      <c r="G173" s="324" t="str">
        <f>IF( ISERROR(H173), "", IF(H173="(Falta Dat.)","",     G172 + (  G172*   VLOOKUP(F172,Resultados!$B$3:$C$120, 2, FALSE)    ) ))</f>
        <v/>
      </c>
      <c r="H173" s="199" t="e">
        <f>VLOOKUP(K173,Resultados!$B$3:$C$120,2,FALSE)</f>
        <v>#N/A</v>
      </c>
      <c r="I173" s="328">
        <f t="shared" si="24"/>
        <v>2</v>
      </c>
      <c r="J173" s="328">
        <f t="shared" si="25"/>
        <v>2023</v>
      </c>
      <c r="K173" s="329">
        <f t="shared" si="14"/>
        <v>44958</v>
      </c>
      <c r="L173" s="324" t="str">
        <f t="shared" si="15"/>
        <v/>
      </c>
    </row>
  </sheetData>
  <sheetProtection selectLockedCells="1"/>
  <mergeCells count="6">
    <mergeCell ref="F36:F37"/>
    <mergeCell ref="F39:F40"/>
    <mergeCell ref="G36:G37"/>
    <mergeCell ref="G39:G40"/>
    <mergeCell ref="B6:G6"/>
    <mergeCell ref="B7:G7"/>
  </mergeCells>
  <phoneticPr fontId="0" type="noConversion"/>
  <pageMargins left="0.75" right="0.75" top="1" bottom="1" header="0" footer="0"/>
  <headerFooter alignWithMargins="0"/>
  <ignoredErrors>
    <ignoredError sqref="C28 C12 C14 C16 C18 C20 C22 C24 C26 H54:K173" unlockedFormula="1"/>
  </ignoredErrors>
  <drawing r:id="rId1"/>
  <legacyDrawing r:id="rId2"/>
  <oleObjects>
    <mc:AlternateContent xmlns:mc="http://schemas.openxmlformats.org/markup-compatibility/2006">
      <mc:Choice Requires="x14">
        <oleObject progId="CorelPhotoPaint.Image.11" shapeId="14377" r:id="rId3">
          <objectPr defaultSize="0" autoPict="0" r:id="rId4">
            <anchor moveWithCells="1">
              <from>
                <xdr:col>0</xdr:col>
                <xdr:colOff>28575</xdr:colOff>
                <xdr:row>0</xdr:row>
                <xdr:rowOff>28575</xdr:rowOff>
              </from>
              <to>
                <xdr:col>1</xdr:col>
                <xdr:colOff>1114425</xdr:colOff>
                <xdr:row>0</xdr:row>
                <xdr:rowOff>542925</xdr:rowOff>
              </to>
            </anchor>
          </objectPr>
        </oleObject>
      </mc:Choice>
      <mc:Fallback>
        <oleObject progId="CorelPhotoPaint.Image.11" shapeId="14377" r:id="rId3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8" r:id="rId5" name="Button 2">
              <controlPr defaultSize="0" print="0" autoFill="0" autoPict="0" macro="[0]!SubirSimulaciones">
                <anchor moveWithCells="1">
                  <from>
                    <xdr:col>1</xdr:col>
                    <xdr:colOff>85725</xdr:colOff>
                    <xdr:row>62</xdr:row>
                    <xdr:rowOff>9525</xdr:rowOff>
                  </from>
                  <to>
                    <xdr:col>1</xdr:col>
                    <xdr:colOff>1276350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Button 3">
              <controlPr defaultSize="0" print="0" autoFill="0" autoPict="0" macro="[0]!BtnInicio">
                <anchor moveWithCells="1">
                  <from>
                    <xdr:col>1</xdr:col>
                    <xdr:colOff>47625</xdr:colOff>
                    <xdr:row>1</xdr:row>
                    <xdr:rowOff>142875</xdr:rowOff>
                  </from>
                  <to>
                    <xdr:col>1</xdr:col>
                    <xdr:colOff>866775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Spinner 5">
              <controlPr defaultSize="0" autoPict="0">
                <anchor moveWithCells="1">
                  <from>
                    <xdr:col>2</xdr:col>
                    <xdr:colOff>1076325</xdr:colOff>
                    <xdr:row>11</xdr:row>
                    <xdr:rowOff>9525</xdr:rowOff>
                  </from>
                  <to>
                    <xdr:col>2</xdr:col>
                    <xdr:colOff>1209675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Spinner 6">
              <controlPr defaultSize="0" autoPict="0">
                <anchor moveWithCells="1" sizeWithCells="1">
                  <from>
                    <xdr:col>2</xdr:col>
                    <xdr:colOff>1076325</xdr:colOff>
                    <xdr:row>13</xdr:row>
                    <xdr:rowOff>0</xdr:rowOff>
                  </from>
                  <to>
                    <xdr:col>2</xdr:col>
                    <xdr:colOff>1209675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Spinner 7">
              <controlPr defaultSize="0" autoPict="0">
                <anchor moveWithCells="1" sizeWithCells="1">
                  <from>
                    <xdr:col>2</xdr:col>
                    <xdr:colOff>1076325</xdr:colOff>
                    <xdr:row>15</xdr:row>
                    <xdr:rowOff>0</xdr:rowOff>
                  </from>
                  <to>
                    <xdr:col>2</xdr:col>
                    <xdr:colOff>1209675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Spinner 8">
              <controlPr defaultSize="0" autoPict="0">
                <anchor moveWithCells="1" sizeWithCells="1">
                  <from>
                    <xdr:col>2</xdr:col>
                    <xdr:colOff>1076325</xdr:colOff>
                    <xdr:row>17</xdr:row>
                    <xdr:rowOff>0</xdr:rowOff>
                  </from>
                  <to>
                    <xdr:col>2</xdr:col>
                    <xdr:colOff>1209675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Spinner 9">
              <controlPr defaultSize="0" autoPict="0">
                <anchor moveWithCells="1" sizeWithCells="1">
                  <from>
                    <xdr:col>2</xdr:col>
                    <xdr:colOff>1076325</xdr:colOff>
                    <xdr:row>19</xdr:row>
                    <xdr:rowOff>0</xdr:rowOff>
                  </from>
                  <to>
                    <xdr:col>2</xdr:col>
                    <xdr:colOff>1209675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Spinner 10">
              <controlPr defaultSize="0" autoPict="0">
                <anchor moveWithCells="1" sizeWithCells="1">
                  <from>
                    <xdr:col>2</xdr:col>
                    <xdr:colOff>1076325</xdr:colOff>
                    <xdr:row>21</xdr:row>
                    <xdr:rowOff>0</xdr:rowOff>
                  </from>
                  <to>
                    <xdr:col>2</xdr:col>
                    <xdr:colOff>1209675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Spinner 11">
              <controlPr defaultSize="0" autoPict="0">
                <anchor moveWithCells="1" sizeWithCells="1">
                  <from>
                    <xdr:col>2</xdr:col>
                    <xdr:colOff>1076325</xdr:colOff>
                    <xdr:row>23</xdr:row>
                    <xdr:rowOff>0</xdr:rowOff>
                  </from>
                  <to>
                    <xdr:col>2</xdr:col>
                    <xdr:colOff>1209675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Spinner 12">
              <controlPr defaultSize="0" autoPict="0">
                <anchor moveWithCells="1" sizeWithCells="1">
                  <from>
                    <xdr:col>2</xdr:col>
                    <xdr:colOff>1076325</xdr:colOff>
                    <xdr:row>25</xdr:row>
                    <xdr:rowOff>0</xdr:rowOff>
                  </from>
                  <to>
                    <xdr:col>2</xdr:col>
                    <xdr:colOff>1209675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5" name="Spinner 13">
              <controlPr defaultSize="0" autoPict="0">
                <anchor moveWithCells="1" sizeWithCells="1">
                  <from>
                    <xdr:col>2</xdr:col>
                    <xdr:colOff>1076325</xdr:colOff>
                    <xdr:row>27</xdr:row>
                    <xdr:rowOff>0</xdr:rowOff>
                  </from>
                  <to>
                    <xdr:col>2</xdr:col>
                    <xdr:colOff>1209675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6" name="Drop Down 14">
              <controlPr defaultSize="0" autoLine="0" autoPict="0">
                <anchor moveWithCells="1">
                  <from>
                    <xdr:col>5</xdr:col>
                    <xdr:colOff>3162300</xdr:colOff>
                    <xdr:row>32</xdr:row>
                    <xdr:rowOff>381000</xdr:rowOff>
                  </from>
                  <to>
                    <xdr:col>7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7" name="Spinner 15">
              <controlPr defaultSize="0" autoPict="0">
                <anchor moveWithCells="1" sizeWithCells="1">
                  <from>
                    <xdr:col>2</xdr:col>
                    <xdr:colOff>1076325</xdr:colOff>
                    <xdr:row>13</xdr:row>
                    <xdr:rowOff>9525</xdr:rowOff>
                  </from>
                  <to>
                    <xdr:col>2</xdr:col>
                    <xdr:colOff>1209675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8" name="Spinner 16">
              <controlPr defaultSize="0" autoPict="0">
                <anchor moveWithCells="1" sizeWithCells="1">
                  <from>
                    <xdr:col>2</xdr:col>
                    <xdr:colOff>1076325</xdr:colOff>
                    <xdr:row>15</xdr:row>
                    <xdr:rowOff>9525</xdr:rowOff>
                  </from>
                  <to>
                    <xdr:col>2</xdr:col>
                    <xdr:colOff>1209675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9" name="Spinner 17">
              <controlPr defaultSize="0" autoPict="0">
                <anchor moveWithCells="1" sizeWithCells="1">
                  <from>
                    <xdr:col>2</xdr:col>
                    <xdr:colOff>1076325</xdr:colOff>
                    <xdr:row>17</xdr:row>
                    <xdr:rowOff>9525</xdr:rowOff>
                  </from>
                  <to>
                    <xdr:col>2</xdr:col>
                    <xdr:colOff>1209675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0" name="Spinner 18">
              <controlPr defaultSize="0" autoPict="0">
                <anchor moveWithCells="1" sizeWithCells="1">
                  <from>
                    <xdr:col>2</xdr:col>
                    <xdr:colOff>1076325</xdr:colOff>
                    <xdr:row>19</xdr:row>
                    <xdr:rowOff>9525</xdr:rowOff>
                  </from>
                  <to>
                    <xdr:col>2</xdr:col>
                    <xdr:colOff>1209675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1" name="Spinner 19">
              <controlPr defaultSize="0" autoPict="0">
                <anchor moveWithCells="1" sizeWithCells="1">
                  <from>
                    <xdr:col>2</xdr:col>
                    <xdr:colOff>1076325</xdr:colOff>
                    <xdr:row>21</xdr:row>
                    <xdr:rowOff>9525</xdr:rowOff>
                  </from>
                  <to>
                    <xdr:col>2</xdr:col>
                    <xdr:colOff>1209675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2" name="Spinner 20">
              <controlPr defaultSize="0" autoPict="0">
                <anchor moveWithCells="1" sizeWithCells="1">
                  <from>
                    <xdr:col>2</xdr:col>
                    <xdr:colOff>1076325</xdr:colOff>
                    <xdr:row>23</xdr:row>
                    <xdr:rowOff>9525</xdr:rowOff>
                  </from>
                  <to>
                    <xdr:col>2</xdr:col>
                    <xdr:colOff>1209675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3" name="Spinner 21">
              <controlPr defaultSize="0" autoPict="0">
                <anchor moveWithCells="1" sizeWithCells="1">
                  <from>
                    <xdr:col>2</xdr:col>
                    <xdr:colOff>1076325</xdr:colOff>
                    <xdr:row>25</xdr:row>
                    <xdr:rowOff>9525</xdr:rowOff>
                  </from>
                  <to>
                    <xdr:col>2</xdr:col>
                    <xdr:colOff>1209675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4" name="Spinner 22">
              <controlPr defaultSize="0" autoPict="0">
                <anchor moveWithCells="1" sizeWithCells="1">
                  <from>
                    <xdr:col>2</xdr:col>
                    <xdr:colOff>1076325</xdr:colOff>
                    <xdr:row>27</xdr:row>
                    <xdr:rowOff>9525</xdr:rowOff>
                  </from>
                  <to>
                    <xdr:col>2</xdr:col>
                    <xdr:colOff>1209675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5" name="Spinner 23">
              <controlPr defaultSize="0" autoPict="0">
                <anchor moveWithCells="1" sizeWithCells="1">
                  <from>
                    <xdr:col>6</xdr:col>
                    <xdr:colOff>1581150</xdr:colOff>
                    <xdr:row>11</xdr:row>
                    <xdr:rowOff>9525</xdr:rowOff>
                  </from>
                  <to>
                    <xdr:col>6</xdr:col>
                    <xdr:colOff>1714500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6" name="Spinner 25">
              <controlPr defaultSize="0" autoPict="0">
                <anchor moveWithCells="1" sizeWithCells="1">
                  <from>
                    <xdr:col>6</xdr:col>
                    <xdr:colOff>1581150</xdr:colOff>
                    <xdr:row>13</xdr:row>
                    <xdr:rowOff>9525</xdr:rowOff>
                  </from>
                  <to>
                    <xdr:col>6</xdr:col>
                    <xdr:colOff>1714500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7" name="Spinner 26">
              <controlPr defaultSize="0" autoPict="0">
                <anchor moveWithCells="1" sizeWithCells="1">
                  <from>
                    <xdr:col>6</xdr:col>
                    <xdr:colOff>1581150</xdr:colOff>
                    <xdr:row>15</xdr:row>
                    <xdr:rowOff>9525</xdr:rowOff>
                  </from>
                  <to>
                    <xdr:col>6</xdr:col>
                    <xdr:colOff>1714500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8" name="Spinner 27">
              <controlPr defaultSize="0" autoPict="0">
                <anchor moveWithCells="1" sizeWithCells="1">
                  <from>
                    <xdr:col>6</xdr:col>
                    <xdr:colOff>1581150</xdr:colOff>
                    <xdr:row>17</xdr:row>
                    <xdr:rowOff>9525</xdr:rowOff>
                  </from>
                  <to>
                    <xdr:col>6</xdr:col>
                    <xdr:colOff>1714500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29" name="Spinner 28">
              <controlPr defaultSize="0" autoPict="0">
                <anchor moveWithCells="1" sizeWithCells="1">
                  <from>
                    <xdr:col>6</xdr:col>
                    <xdr:colOff>1581150</xdr:colOff>
                    <xdr:row>19</xdr:row>
                    <xdr:rowOff>9525</xdr:rowOff>
                  </from>
                  <to>
                    <xdr:col>6</xdr:col>
                    <xdr:colOff>1714500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0" name="Spinner 29">
              <controlPr defaultSize="0" autoPict="0">
                <anchor moveWithCells="1" sizeWithCells="1">
                  <from>
                    <xdr:col>6</xdr:col>
                    <xdr:colOff>1581150</xdr:colOff>
                    <xdr:row>21</xdr:row>
                    <xdr:rowOff>9525</xdr:rowOff>
                  </from>
                  <to>
                    <xdr:col>6</xdr:col>
                    <xdr:colOff>1714500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1" name="Spinner 30">
              <controlPr defaultSize="0" autoPict="0">
                <anchor moveWithCells="1" sizeWithCells="1">
                  <from>
                    <xdr:col>6</xdr:col>
                    <xdr:colOff>1581150</xdr:colOff>
                    <xdr:row>23</xdr:row>
                    <xdr:rowOff>9525</xdr:rowOff>
                  </from>
                  <to>
                    <xdr:col>6</xdr:col>
                    <xdr:colOff>1714500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2" name="Spinner 31">
              <controlPr defaultSize="0" autoPict="0">
                <anchor moveWithCells="1" sizeWithCells="1">
                  <from>
                    <xdr:col>6</xdr:col>
                    <xdr:colOff>1581150</xdr:colOff>
                    <xdr:row>25</xdr:row>
                    <xdr:rowOff>9525</xdr:rowOff>
                  </from>
                  <to>
                    <xdr:col>6</xdr:col>
                    <xdr:colOff>1714500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3" name="Spinner 32">
              <controlPr defaultSize="0" autoPict="0">
                <anchor moveWithCells="1" sizeWithCells="1">
                  <from>
                    <xdr:col>6</xdr:col>
                    <xdr:colOff>1581150</xdr:colOff>
                    <xdr:row>27</xdr:row>
                    <xdr:rowOff>9525</xdr:rowOff>
                  </from>
                  <to>
                    <xdr:col>6</xdr:col>
                    <xdr:colOff>1714500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4" name="Spinner 33">
              <controlPr defaultSize="0" autoPict="0">
                <anchor moveWithCells="1" sizeWithCells="1">
                  <from>
                    <xdr:col>6</xdr:col>
                    <xdr:colOff>1581150</xdr:colOff>
                    <xdr:row>13</xdr:row>
                    <xdr:rowOff>9525</xdr:rowOff>
                  </from>
                  <to>
                    <xdr:col>6</xdr:col>
                    <xdr:colOff>1714500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5" name="Spinner 34">
              <controlPr defaultSize="0" autoPict="0">
                <anchor moveWithCells="1" sizeWithCells="1">
                  <from>
                    <xdr:col>6</xdr:col>
                    <xdr:colOff>1581150</xdr:colOff>
                    <xdr:row>15</xdr:row>
                    <xdr:rowOff>9525</xdr:rowOff>
                  </from>
                  <to>
                    <xdr:col>6</xdr:col>
                    <xdr:colOff>1714500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6" name="Spinner 35">
              <controlPr defaultSize="0" autoPict="0">
                <anchor moveWithCells="1" sizeWithCells="1">
                  <from>
                    <xdr:col>6</xdr:col>
                    <xdr:colOff>1581150</xdr:colOff>
                    <xdr:row>17</xdr:row>
                    <xdr:rowOff>9525</xdr:rowOff>
                  </from>
                  <to>
                    <xdr:col>6</xdr:col>
                    <xdr:colOff>1714500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7" name="Spinner 36">
              <controlPr defaultSize="0" autoPict="0">
                <anchor moveWithCells="1" sizeWithCells="1">
                  <from>
                    <xdr:col>6</xdr:col>
                    <xdr:colOff>1581150</xdr:colOff>
                    <xdr:row>19</xdr:row>
                    <xdr:rowOff>9525</xdr:rowOff>
                  </from>
                  <to>
                    <xdr:col>6</xdr:col>
                    <xdr:colOff>1714500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38" name="Spinner 37">
              <controlPr defaultSize="0" autoPict="0">
                <anchor moveWithCells="1" sizeWithCells="1">
                  <from>
                    <xdr:col>6</xdr:col>
                    <xdr:colOff>1581150</xdr:colOff>
                    <xdr:row>21</xdr:row>
                    <xdr:rowOff>9525</xdr:rowOff>
                  </from>
                  <to>
                    <xdr:col>6</xdr:col>
                    <xdr:colOff>1714500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39" name="Spinner 38">
              <controlPr defaultSize="0" autoPict="0">
                <anchor moveWithCells="1" sizeWithCells="1">
                  <from>
                    <xdr:col>6</xdr:col>
                    <xdr:colOff>1581150</xdr:colOff>
                    <xdr:row>23</xdr:row>
                    <xdr:rowOff>9525</xdr:rowOff>
                  </from>
                  <to>
                    <xdr:col>6</xdr:col>
                    <xdr:colOff>1714500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0" name="Spinner 39">
              <controlPr defaultSize="0" autoPict="0">
                <anchor moveWithCells="1" sizeWithCells="1">
                  <from>
                    <xdr:col>6</xdr:col>
                    <xdr:colOff>1581150</xdr:colOff>
                    <xdr:row>25</xdr:row>
                    <xdr:rowOff>9525</xdr:rowOff>
                  </from>
                  <to>
                    <xdr:col>6</xdr:col>
                    <xdr:colOff>1714500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41" name="Spinner 40">
              <controlPr defaultSize="0" autoPict="0">
                <anchor moveWithCells="1" sizeWithCells="1">
                  <from>
                    <xdr:col>6</xdr:col>
                    <xdr:colOff>1581150</xdr:colOff>
                    <xdr:row>27</xdr:row>
                    <xdr:rowOff>9525</xdr:rowOff>
                  </from>
                  <to>
                    <xdr:col>6</xdr:col>
                    <xdr:colOff>1714500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2" name="Drop Down 43">
              <controlPr defaultSize="0" autoLine="0" autoPict="0">
                <anchor moveWithCells="1">
                  <from>
                    <xdr:col>2</xdr:col>
                    <xdr:colOff>0</xdr:colOff>
                    <xdr:row>54</xdr:row>
                    <xdr:rowOff>190500</xdr:rowOff>
                  </from>
                  <to>
                    <xdr:col>4</xdr:col>
                    <xdr:colOff>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3" name="Drop Down 44">
              <controlPr defaultSize="0" autoLine="0" autoPict="0">
                <anchor moveWithCells="1">
                  <from>
                    <xdr:col>2</xdr:col>
                    <xdr:colOff>9525</xdr:colOff>
                    <xdr:row>56</xdr:row>
                    <xdr:rowOff>190500</xdr:rowOff>
                  </from>
                  <to>
                    <xdr:col>4</xdr:col>
                    <xdr:colOff>0</xdr:colOff>
                    <xdr:row>58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Gráficos</vt:lpstr>
      </vt:variant>
      <vt:variant>
        <vt:i4>10</vt:i4>
      </vt:variant>
    </vt:vector>
  </HeadingPairs>
  <TitlesOfParts>
    <vt:vector size="17" baseType="lpstr">
      <vt:lpstr>Instrucciones de uso</vt:lpstr>
      <vt:lpstr>Datos originales y del modelo</vt:lpstr>
      <vt:lpstr>Datos y cálculo de los costes</vt:lpstr>
      <vt:lpstr>Resultados</vt:lpstr>
      <vt:lpstr>Modelos de referencia</vt:lpstr>
      <vt:lpstr>Simulaciones</vt:lpstr>
      <vt:lpstr>Hoja1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Cabezudo</dc:creator>
  <cp:lastModifiedBy>TRAGSA</cp:lastModifiedBy>
  <cp:lastPrinted>2014-02-10T10:21:40Z</cp:lastPrinted>
  <dcterms:created xsi:type="dcterms:W3CDTF">2013-11-27T19:34:19Z</dcterms:created>
  <dcterms:modified xsi:type="dcterms:W3CDTF">2018-12-04T15:47:10Z</dcterms:modified>
</cp:coreProperties>
</file>